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Otros ordenadores\Mi PC\Milciades 222-06\Validacion estados financieros\AÑO 2024\EE FF OCTUBRE 2024\"/>
    </mc:Choice>
  </mc:AlternateContent>
  <bookViews>
    <workbookView xWindow="0" yWindow="0" windowWidth="28800" windowHeight="11310" activeTab="1"/>
  </bookViews>
  <sheets>
    <sheet name="resultados para imprimir" sheetId="2" r:id="rId1"/>
    <sheet name="BALANCE para imprimir" sheetId="1" r:id="rId2"/>
  </sheets>
  <externalReferences>
    <externalReference r:id="rId3"/>
  </externalReferences>
  <definedNames>
    <definedName name="_xlnm.Print_Area" localSheetId="1">'BALANCE para imprimir'!$A$1:$X$92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2" l="1"/>
  <c r="E63" i="2"/>
  <c r="G62" i="2"/>
  <c r="E62" i="2"/>
  <c r="G61" i="2"/>
  <c r="E61" i="2"/>
  <c r="G60" i="2"/>
  <c r="G59" i="2" s="1"/>
  <c r="E60" i="2"/>
  <c r="E59" i="2" s="1"/>
  <c r="G58" i="2"/>
  <c r="E58" i="2"/>
  <c r="G57" i="2"/>
  <c r="E57" i="2"/>
  <c r="G56" i="2"/>
  <c r="E56" i="2"/>
  <c r="G55" i="2"/>
  <c r="G54" i="2" s="1"/>
  <c r="E55" i="2"/>
  <c r="G50" i="2"/>
  <c r="E50" i="2"/>
  <c r="G49" i="2"/>
  <c r="G48" i="2" s="1"/>
  <c r="E49" i="2"/>
  <c r="G47" i="2"/>
  <c r="E47" i="2"/>
  <c r="G46" i="2"/>
  <c r="G45" i="2" s="1"/>
  <c r="E46" i="2"/>
  <c r="G44" i="2"/>
  <c r="E44" i="2"/>
  <c r="G43" i="2"/>
  <c r="E43" i="2"/>
  <c r="G42" i="2"/>
  <c r="E42" i="2"/>
  <c r="G41" i="2"/>
  <c r="E41" i="2"/>
  <c r="E39" i="2"/>
  <c r="E38" i="2"/>
  <c r="G36" i="2"/>
  <c r="E36" i="2"/>
  <c r="G35" i="2"/>
  <c r="E35" i="2"/>
  <c r="G34" i="2"/>
  <c r="E34" i="2"/>
  <c r="G33" i="2"/>
  <c r="E33" i="2"/>
  <c r="G32" i="2"/>
  <c r="E32" i="2"/>
  <c r="G31" i="2"/>
  <c r="E31" i="2"/>
  <c r="G30" i="2"/>
  <c r="G29" i="2" s="1"/>
  <c r="E30" i="2"/>
  <c r="E23" i="2"/>
  <c r="G19" i="2"/>
  <c r="G18" i="2" s="1"/>
  <c r="E19" i="2"/>
  <c r="E18" i="2" s="1"/>
  <c r="G17" i="2"/>
  <c r="G16" i="2" s="1"/>
  <c r="E17" i="2"/>
  <c r="E16" i="2" s="1"/>
  <c r="G15" i="2"/>
  <c r="E15" i="2"/>
  <c r="G14" i="2"/>
  <c r="E14" i="2"/>
  <c r="Q83" i="1"/>
  <c r="V83" i="1" s="1"/>
  <c r="E83" i="1"/>
  <c r="J83" i="1" s="1"/>
  <c r="Q82" i="1"/>
  <c r="V82" i="1" s="1"/>
  <c r="E82" i="1"/>
  <c r="I82" i="1" s="1"/>
  <c r="V81" i="1"/>
  <c r="U81" i="1"/>
  <c r="Q81" i="1"/>
  <c r="E81" i="1"/>
  <c r="E80" i="1" s="1"/>
  <c r="E75" i="1"/>
  <c r="E74" i="1"/>
  <c r="E73" i="1"/>
  <c r="E72" i="1"/>
  <c r="E71" i="1"/>
  <c r="E70" i="1"/>
  <c r="E69" i="1"/>
  <c r="Q68" i="1"/>
  <c r="E68" i="1"/>
  <c r="E67" i="1"/>
  <c r="Q66" i="1"/>
  <c r="E66" i="1"/>
  <c r="E65" i="1" s="1"/>
  <c r="I65" i="1" s="1"/>
  <c r="Q65" i="1"/>
  <c r="E64" i="1"/>
  <c r="E63" i="1"/>
  <c r="E62" i="1"/>
  <c r="E60" i="1"/>
  <c r="E59" i="1"/>
  <c r="E58" i="1"/>
  <c r="E57" i="1"/>
  <c r="E56" i="1"/>
  <c r="E55" i="1"/>
  <c r="E54" i="1"/>
  <c r="E53" i="1"/>
  <c r="E52" i="1"/>
  <c r="Q51" i="1"/>
  <c r="E51" i="1"/>
  <c r="Q50" i="1"/>
  <c r="E50" i="1"/>
  <c r="E49" i="1"/>
  <c r="E48" i="1"/>
  <c r="E47" i="1" s="1"/>
  <c r="Q47" i="1"/>
  <c r="Q46" i="1" s="1"/>
  <c r="E46" i="1"/>
  <c r="E45" i="1"/>
  <c r="Q43" i="1"/>
  <c r="Q42" i="1" s="1"/>
  <c r="E43" i="1"/>
  <c r="E41" i="1"/>
  <c r="E40" i="1"/>
  <c r="E39" i="1" s="1"/>
  <c r="J39" i="1" s="1"/>
  <c r="E35" i="1"/>
  <c r="Q34" i="1"/>
  <c r="E34" i="1"/>
  <c r="E33" i="1"/>
  <c r="E32" i="1"/>
  <c r="Q31" i="1"/>
  <c r="E31" i="1"/>
  <c r="Q30" i="1"/>
  <c r="Q28" i="1" s="1"/>
  <c r="W26" i="1" s="1"/>
  <c r="E30" i="1"/>
  <c r="E29" i="1"/>
  <c r="Q27" i="1"/>
  <c r="E26" i="1"/>
  <c r="Q25" i="1"/>
  <c r="Q24" i="1" s="1"/>
  <c r="W23" i="1" s="1"/>
  <c r="E25" i="1"/>
  <c r="E24" i="1"/>
  <c r="E23" i="1" s="1"/>
  <c r="I23" i="1" s="1"/>
  <c r="Q22" i="1"/>
  <c r="E22" i="1"/>
  <c r="Q21" i="1"/>
  <c r="E21" i="1"/>
  <c r="Q20" i="1"/>
  <c r="E20" i="1"/>
  <c r="Q19" i="1"/>
  <c r="E19" i="1"/>
  <c r="Q18" i="1"/>
  <c r="E17" i="1"/>
  <c r="E16" i="1" s="1"/>
  <c r="Q15" i="1"/>
  <c r="E15" i="1"/>
  <c r="Q14" i="1"/>
  <c r="E14" i="1"/>
  <c r="E13" i="1"/>
  <c r="I81" i="1" l="1"/>
  <c r="Q12" i="1"/>
  <c r="J81" i="1"/>
  <c r="E13" i="2"/>
  <c r="E11" i="2" s="1"/>
  <c r="E28" i="1"/>
  <c r="I28" i="1" s="1"/>
  <c r="E61" i="1"/>
  <c r="J61" i="1" s="1"/>
  <c r="Q73" i="1"/>
  <c r="W12" i="1"/>
  <c r="Q11" i="1"/>
  <c r="J16" i="1"/>
  <c r="I16" i="1"/>
  <c r="W46" i="1"/>
  <c r="V46" i="1"/>
  <c r="E29" i="2"/>
  <c r="U83" i="1"/>
  <c r="E18" i="1"/>
  <c r="J18" i="1" s="1"/>
  <c r="E48" i="2"/>
  <c r="E54" i="2"/>
  <c r="E12" i="1"/>
  <c r="E42" i="1"/>
  <c r="Q49" i="1"/>
  <c r="V49" i="1" s="1"/>
  <c r="G37" i="2"/>
  <c r="G27" i="2" s="1"/>
  <c r="E37" i="2"/>
  <c r="G13" i="2"/>
  <c r="G11" i="2" s="1"/>
  <c r="E45" i="2"/>
  <c r="J47" i="1"/>
  <c r="I47" i="1"/>
  <c r="I18" i="1"/>
  <c r="W42" i="1"/>
  <c r="V42" i="1"/>
  <c r="I12" i="1"/>
  <c r="J12" i="1"/>
  <c r="J42" i="1"/>
  <c r="I42" i="1"/>
  <c r="V12" i="1"/>
  <c r="J23" i="1"/>
  <c r="J28" i="1"/>
  <c r="E37" i="1"/>
  <c r="I39" i="1"/>
  <c r="I61" i="1"/>
  <c r="J65" i="1"/>
  <c r="J82" i="1"/>
  <c r="I83" i="1"/>
  <c r="U82" i="1"/>
  <c r="V23" i="1"/>
  <c r="V26" i="1"/>
  <c r="Q80" i="1"/>
  <c r="G52" i="2" l="1"/>
  <c r="G66" i="2" s="1"/>
  <c r="E11" i="1"/>
  <c r="G71" i="2"/>
  <c r="E77" i="1"/>
  <c r="H61" i="1" s="1"/>
  <c r="W49" i="1"/>
  <c r="Q37" i="1"/>
  <c r="Q57" i="1" s="1"/>
  <c r="U49" i="1" s="1"/>
  <c r="E27" i="2"/>
  <c r="E52" i="2" s="1"/>
  <c r="E66" i="2" s="1"/>
  <c r="U46" i="1"/>
  <c r="H12" i="1" l="1"/>
  <c r="H18" i="1"/>
  <c r="H47" i="1"/>
  <c r="U23" i="1"/>
  <c r="E71" i="2"/>
  <c r="H16" i="1"/>
  <c r="H65" i="1"/>
  <c r="H28" i="1"/>
  <c r="U12" i="1"/>
  <c r="Q77" i="1"/>
  <c r="O101" i="1" s="1"/>
  <c r="U42" i="1"/>
  <c r="U26" i="1"/>
  <c r="H39" i="1"/>
  <c r="H23" i="1"/>
  <c r="H42" i="1"/>
  <c r="U57" i="1" l="1"/>
  <c r="H77" i="1"/>
</calcChain>
</file>

<file path=xl/sharedStrings.xml><?xml version="1.0" encoding="utf-8"?>
<sst xmlns="http://schemas.openxmlformats.org/spreadsheetml/2006/main" count="259" uniqueCount="207">
  <si>
    <t>INSTITUTO DE DESARROLLO URBANO</t>
  </si>
  <si>
    <t>ESTADO DE SITUACION FINANCIERA A 31 DE OCTUBRE  DE 2024</t>
  </si>
  <si>
    <t>COMPARATIVO CON 30 DE SEPTIEMBRE DE 2024</t>
  </si>
  <si>
    <t>(Cifras en Pesos)</t>
  </si>
  <si>
    <t>ACTIVO</t>
  </si>
  <si>
    <t>NOTA</t>
  </si>
  <si>
    <t>OCTUBRE 2024</t>
  </si>
  <si>
    <t>SEPTIEMBRE 2024</t>
  </si>
  <si>
    <t>Part.</t>
  </si>
  <si>
    <t>Var. $</t>
  </si>
  <si>
    <t>Var. %</t>
  </si>
  <si>
    <t>PASIVO</t>
  </si>
  <si>
    <t>CORRIENTE</t>
  </si>
  <si>
    <t>11</t>
  </si>
  <si>
    <t>EFECTIVO Y EQUIVALENTES AL EFECTIVO</t>
  </si>
  <si>
    <t>24</t>
  </si>
  <si>
    <t>CUENTAS POR PAGAR</t>
  </si>
  <si>
    <t>1105</t>
  </si>
  <si>
    <t>CAJA</t>
  </si>
  <si>
    <t>1110</t>
  </si>
  <si>
    <t>DEPÓSITOS EN INSTITUCIONES FINANCIERAS</t>
  </si>
  <si>
    <t>2401</t>
  </si>
  <si>
    <t>ADQUISICIÓN DE BIENES Y SERVICIOS NACIONALES</t>
  </si>
  <si>
    <t>1132</t>
  </si>
  <si>
    <t>EFECTIVO DE USO RESTRINGIDO</t>
  </si>
  <si>
    <t>2407</t>
  </si>
  <si>
    <t>RECURSOS A FAVOR DE TERCEROS</t>
  </si>
  <si>
    <t>12</t>
  </si>
  <si>
    <t>INVERSIONES E INSTRUMENTOS DERIVADOS</t>
  </si>
  <si>
    <t>1223</t>
  </si>
  <si>
    <t>INVERSIONES DE ADMINISTRACIÓN DE LIQUIDEZ A COSTO AMORTIZADO</t>
  </si>
  <si>
    <t>13</t>
  </si>
  <si>
    <t>CUENTAS POR COBRAR</t>
  </si>
  <si>
    <t>2424</t>
  </si>
  <si>
    <t>DESCUENTOS DE NÓMINA</t>
  </si>
  <si>
    <t>1311</t>
  </si>
  <si>
    <t>INGRESOS NO TRIBUTARIOS</t>
  </si>
  <si>
    <t>2436</t>
  </si>
  <si>
    <t>RETENCIÓN EN LA FUENTE E IMPUESTO DE TIMBRE</t>
  </si>
  <si>
    <t>1337</t>
  </si>
  <si>
    <t>TRANSFERENCIAS POR COBRAR</t>
  </si>
  <si>
    <t>2440</t>
  </si>
  <si>
    <t>IMPUESTOS, CONTRIBUCIONES Y TASAS POR PAGAR</t>
  </si>
  <si>
    <t>1338</t>
  </si>
  <si>
    <t>SENTENCIAS A FAVOR DE LA ENTIDAD</t>
  </si>
  <si>
    <t>CRÉDITOS JUDICIALES</t>
  </si>
  <si>
    <t>1384</t>
  </si>
  <si>
    <t>OTRAS CUENTAS POR COBRAR</t>
  </si>
  <si>
    <t>2490</t>
  </si>
  <si>
    <t>OTRAS CUENTAS POR PAGAR</t>
  </si>
  <si>
    <t>15</t>
  </si>
  <si>
    <t>INVENTARIOS</t>
  </si>
  <si>
    <t>1510</t>
  </si>
  <si>
    <t>MERCANCÍAS EN EXISTENCIA</t>
  </si>
  <si>
    <t>25</t>
  </si>
  <si>
    <t>BENEFICIOS A LOS EMPLEADOS</t>
  </si>
  <si>
    <t>1530</t>
  </si>
  <si>
    <t>EN PODER DE TERCEROS</t>
  </si>
  <si>
    <t>2511</t>
  </si>
  <si>
    <t>BENEFICIOS A LOS EMPLEADOS A CORTO PLAZO</t>
  </si>
  <si>
    <t>1580</t>
  </si>
  <si>
    <t>DETERIORO ACUMULADO DE INVENTARIOS (CR)</t>
  </si>
  <si>
    <t>1902</t>
  </si>
  <si>
    <t>PLAN DE ACTIVOS PARA BENEFICIOS A EMPLEADOS A LARGO PLAZO</t>
  </si>
  <si>
    <t>2901</t>
  </si>
  <si>
    <t>AVANCES Y ANTICIPOS RECIBIDOS</t>
  </si>
  <si>
    <t>19</t>
  </si>
  <si>
    <t>OTROS ACTIVOS</t>
  </si>
  <si>
    <t>29</t>
  </si>
  <si>
    <t>OTROS PASIVOS</t>
  </si>
  <si>
    <t>1905</t>
  </si>
  <si>
    <t>BIENES Y SERVICIOS PAGADOS POR ANTICIPADO</t>
  </si>
  <si>
    <t>1906</t>
  </si>
  <si>
    <t>AVANCES Y ANTICIPOS ENTREGADOS</t>
  </si>
  <si>
    <t>2902</t>
  </si>
  <si>
    <t>RECURSOS RECIBIDOS EN ADMINISTRACIÓN</t>
  </si>
  <si>
    <t>1907</t>
  </si>
  <si>
    <t>DERECHOS DE COMPENSACIONES POR IMPUESTOS Y CONTRIBUCIONES</t>
  </si>
  <si>
    <t>2910</t>
  </si>
  <si>
    <t>INGRESOS RECIBIDOS POR ANTICIPADO</t>
  </si>
  <si>
    <t>1908</t>
  </si>
  <si>
    <t>RECURSOS ENTREGADOS EN ADMINISTRACIÓN</t>
  </si>
  <si>
    <t>2903</t>
  </si>
  <si>
    <t>DEPÓSITOS RECIBIDOS EN GARANTÍA</t>
  </si>
  <si>
    <t>1909</t>
  </si>
  <si>
    <t>DEPÓSITOS ENTREGADOS EN GARANTÍA</t>
  </si>
  <si>
    <t>2990</t>
  </si>
  <si>
    <t>OTROS PASIVOS DIFERIDOS</t>
  </si>
  <si>
    <t>ACTIVOS DIFERIDOS</t>
  </si>
  <si>
    <t>NO CORRIENTE</t>
  </si>
  <si>
    <t>1224</t>
  </si>
  <si>
    <t>INVERSIONES DE ADMINISTRACIÓN DE LIQUIDEZ AL COSTO</t>
  </si>
  <si>
    <t>1280</t>
  </si>
  <si>
    <t>DETERIORO ACUMULADO DE INVERSIONES (CR)</t>
  </si>
  <si>
    <t>2512</t>
  </si>
  <si>
    <t>BENEFICIOS A LOS EMPLEADOS A LARGO PLAZO</t>
  </si>
  <si>
    <t>1386</t>
  </si>
  <si>
    <t>DETERIORO ACUMULADO DE CUENTAS POR COBRAR (CR)</t>
  </si>
  <si>
    <t>27</t>
  </si>
  <si>
    <t>PROVISIONES</t>
  </si>
  <si>
    <t>16</t>
  </si>
  <si>
    <t>PROPIEDADES, PLANTA Y EQUIPO</t>
  </si>
  <si>
    <t>2701</t>
  </si>
  <si>
    <t>LITIGIOS Y DEMANDAS</t>
  </si>
  <si>
    <t>1605</t>
  </si>
  <si>
    <t>TERRENOS</t>
  </si>
  <si>
    <t>1635</t>
  </si>
  <si>
    <t>BIENES MUEBLES EN BODEGA</t>
  </si>
  <si>
    <t>1637</t>
  </si>
  <si>
    <t>PROPIEDADES, PLANTA Y EQUIPO NO EXPLOTADOS</t>
  </si>
  <si>
    <t>1640</t>
  </si>
  <si>
    <t>EDIFICACIONES</t>
  </si>
  <si>
    <t>1650</t>
  </si>
  <si>
    <t>REDES,LINEAS Y CABLES</t>
  </si>
  <si>
    <t>1655</t>
  </si>
  <si>
    <t>MAQUINARIA Y EQUIPO</t>
  </si>
  <si>
    <t>1660</t>
  </si>
  <si>
    <t>EQUIPO MEDICO Y CIENTIFICO</t>
  </si>
  <si>
    <t>1665</t>
  </si>
  <si>
    <t>MUEBLES, ENSERES Y EQUIPO DE OFICINA</t>
  </si>
  <si>
    <t>1670</t>
  </si>
  <si>
    <t>EQUIPOS DE COMUNICACIÓN Y COMPUTACIÓN</t>
  </si>
  <si>
    <t>1675</t>
  </si>
  <si>
    <t>EQUIPOS DE TRANSPORTE, TRACCION Y ELEVACION</t>
  </si>
  <si>
    <t>TOTAL PASIVO</t>
  </si>
  <si>
    <t>1680</t>
  </si>
  <si>
    <t>EQUIPOS DE COMEDOR, COCINA, DESPENSA Y HOTELERÍA</t>
  </si>
  <si>
    <t>1685</t>
  </si>
  <si>
    <t>DEPRECIACIÓN ACUMULADA DE PROPIEDADES, PLANTA Y EQUIPO (CR)</t>
  </si>
  <si>
    <t>1695</t>
  </si>
  <si>
    <t>DETERIORO ACUMULADO DE PROPIEDADES, PLANTA Y EQUIPO (CR)</t>
  </si>
  <si>
    <t>17</t>
  </si>
  <si>
    <t>BIENES DE USO PÚBLICO E HISTÓRICOS Y CULTURALES</t>
  </si>
  <si>
    <t>PATRIMONIO</t>
  </si>
  <si>
    <t>1705</t>
  </si>
  <si>
    <t>BIENES DE USO PÚBLICO HISTÓRICO Y CULTURALES EN CONSTRUCCIÓN</t>
  </si>
  <si>
    <t>1710</t>
  </si>
  <si>
    <t>BIENES DE USO PUBLICO EN SERVICIO</t>
  </si>
  <si>
    <t>1785</t>
  </si>
  <si>
    <t>DEPRECIACIÓN ACUMULADA DE BIENES DE USO PÚBLICO (CR)</t>
  </si>
  <si>
    <t>3105</t>
  </si>
  <si>
    <t>CAPITAL FISCAL</t>
  </si>
  <si>
    <t>3109</t>
  </si>
  <si>
    <t>RESULTADOS DE EJERCICIOS ANTERIORES</t>
  </si>
  <si>
    <t>RESULTADO DEL EJERCICIO</t>
  </si>
  <si>
    <t>1970</t>
  </si>
  <si>
    <t>ACTIVOS INTANGIBLES</t>
  </si>
  <si>
    <t>1975</t>
  </si>
  <si>
    <t>AMORTIZACION ACUMULADA DE ACTIVOS INTANGIBLES (CR)</t>
  </si>
  <si>
    <t>TOTAL PATRIMONIO</t>
  </si>
  <si>
    <t>1976</t>
  </si>
  <si>
    <t>DETERIORO ACUMULADO DE ACTIVOS INTANGIBLES (CR)</t>
  </si>
  <si>
    <t>TOTAL ACTIVO</t>
  </si>
  <si>
    <t>TOTAL PASIVO+ PATRIMONIO</t>
  </si>
  <si>
    <t>CUENTAS DE ORDEN DEUDORAS</t>
  </si>
  <si>
    <t>CUENTAS DE ORDEN ACREEDORAS</t>
  </si>
  <si>
    <t>ACTIVOS CONTINGENTES</t>
  </si>
  <si>
    <t>PASIVOS CONTINGENTES</t>
  </si>
  <si>
    <t>DEUDORAS DE CONTROL</t>
  </si>
  <si>
    <t>ACREEDORAS DE CONTROL</t>
  </si>
  <si>
    <t>DEUDORAS POR CONTRA (CR)</t>
  </si>
  <si>
    <t>ACREEDORAS POR CONTRA (DB)</t>
  </si>
  <si>
    <t xml:space="preserve">INSTITUTO DE DESARROLLO URBANO </t>
  </si>
  <si>
    <t>ESTADO DE RESULTADOS DEL PERIODO 1 ENERO AL 31 DE OCTUBRE DE 2024</t>
  </si>
  <si>
    <t>COMPARATIVO CON EL PERIODO 1 ENERO AL 31 DE OCTUBRE DE 2023</t>
  </si>
  <si>
    <t>2024</t>
  </si>
  <si>
    <t>2023</t>
  </si>
  <si>
    <t>INGRESOS OPERACIONALES</t>
  </si>
  <si>
    <t>INGRESOS FISCALES</t>
  </si>
  <si>
    <t>NO TRIBUTARIOS</t>
  </si>
  <si>
    <t>DEVOLUCIONES Y DESCUENTOS (DB)</t>
  </si>
  <si>
    <t>TRANSFERENCIAS Y SUBVENCIONES</t>
  </si>
  <si>
    <t>OTRAS TRANSFERENCIAS</t>
  </si>
  <si>
    <t>OPERACIONES INTERINSTITUCIONALES</t>
  </si>
  <si>
    <t>FONDOS RECIBIDOS</t>
  </si>
  <si>
    <t>COSTO DE VENTAS</t>
  </si>
  <si>
    <t>COSTO DE VENTAS DE BIENES</t>
  </si>
  <si>
    <t>GASTOS OPERACIONALES</t>
  </si>
  <si>
    <t>DE ADMINISTRACIÓN Y OPERACIÓN</t>
  </si>
  <si>
    <t>SUELDOS Y SALARIOS</t>
  </si>
  <si>
    <t>CONTRIBUCIONES EFECTIVAS</t>
  </si>
  <si>
    <t>APORTES SOBRE LA NÓMINA</t>
  </si>
  <si>
    <t>PRESTACIONES SOCIALES</t>
  </si>
  <si>
    <t>GASTOS DE PERSONAL DIVERSOS</t>
  </si>
  <si>
    <t>GENERALES</t>
  </si>
  <si>
    <t>IMPUESTOS, CONTRIBUCIONES Y TASAS</t>
  </si>
  <si>
    <t>DETERIORO, DEPRECIACIONES, AMORTIZACIONES Y PROVISIONES</t>
  </si>
  <si>
    <t>DETERIORO DE CUENTAS POR COBRAR</t>
  </si>
  <si>
    <t>DETERIORO DE INVENTARIOS</t>
  </si>
  <si>
    <t>DETERIORO DE PROPIEDADES, PLANTA Y EQUIPO</t>
  </si>
  <si>
    <t>DEPRECIACIÓN DE PROPIEDADES, PLANTA Y EQUIPO</t>
  </si>
  <si>
    <t>DEPRECIACIÓN DE BIENES DE USO PÚBLICO</t>
  </si>
  <si>
    <t>AMORTIZACIÓN DE ACTIVOS INTANGIBLES</t>
  </si>
  <si>
    <t>PROVISIÓN LITIGIOS Y DEMANDAS</t>
  </si>
  <si>
    <t>SUBVENCIONES</t>
  </si>
  <si>
    <t>OPERACIONES DE ENLACE</t>
  </si>
  <si>
    <t>OPERACIONES SIN FLUJO DE EFECTIVO</t>
  </si>
  <si>
    <t>RESULTADO OPERACIONAL DEL EJERCICIO</t>
  </si>
  <si>
    <t>OTROS INGRESOS</t>
  </si>
  <si>
    <t>FINANCIEROS</t>
  </si>
  <si>
    <t>INGRESOS DIVERSOS</t>
  </si>
  <si>
    <t>REVERSION DE PERDIDAS POR DETERIORO DE VALOR</t>
  </si>
  <si>
    <t>REVERSION DE PROVISIONES</t>
  </si>
  <si>
    <t>OTROS GASTOS</t>
  </si>
  <si>
    <t>COMISIONES</t>
  </si>
  <si>
    <t>GASTOS DIVERSOS</t>
  </si>
  <si>
    <t>DEVOLUCIONES Y DESCUENTOS INGRESOS FISCALES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</si>
</sst>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-* #,##0.00\ _$_-;\-* #,##0.00\ _$_-;_-* &quot;-&quot;??\ _$_-;_-@_-"/>
    <numFmt numFmtId="165" formatCode="_-* #,##0\ _$_-;\-* #,##0\ _$_-;_-* &quot;-&quot;??\ _$_-;_-@_-"/>
    <numFmt numFmtId="166" formatCode="_-* #,##0_-;\-* #,##0_-;_-* &quot;-&quot;_-;_-@_-"/>
    <numFmt numFmtId="167" formatCode="0.0%"/>
  </numFmts>
  <fonts count="30" x14ac:knownFonts="1">
    <font>
      <sz val="10"/>
      <color indexed="8"/>
      <name val="ARIAL"/>
      <charset val="1"/>
    </font>
    <font>
      <sz val="13"/>
      <name val="Arial"/>
      <family val="2"/>
    </font>
    <font>
      <b/>
      <sz val="13"/>
      <name val="Arial"/>
      <family val="2"/>
    </font>
    <font>
      <sz val="10"/>
      <color indexed="8"/>
      <name val="Arial"/>
      <family val="2"/>
    </font>
    <font>
      <b/>
      <sz val="11"/>
      <name val="Arial"/>
      <family val="2"/>
    </font>
    <font>
      <b/>
      <sz val="1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20"/>
      <name val="Arial"/>
      <family val="2"/>
    </font>
    <font>
      <b/>
      <sz val="20"/>
      <color indexed="10"/>
      <name val="Arial"/>
      <family val="2"/>
    </font>
    <font>
      <sz val="16"/>
      <name val="Arial"/>
      <family val="2"/>
    </font>
    <font>
      <sz val="10"/>
      <color indexed="10"/>
      <name val="Arial"/>
      <family val="2"/>
    </font>
    <font>
      <b/>
      <sz val="18"/>
      <color indexed="10"/>
      <name val="Arial"/>
      <family val="2"/>
    </font>
    <font>
      <sz val="16"/>
      <color indexed="10"/>
      <name val="Arial"/>
      <family val="2"/>
    </font>
    <font>
      <b/>
      <sz val="16"/>
      <color indexed="10"/>
      <name val="Arial"/>
      <family val="2"/>
    </font>
    <font>
      <b/>
      <sz val="10"/>
      <color indexed="8"/>
      <name val="Arial"/>
      <family val="2"/>
    </font>
    <font>
      <sz val="18"/>
      <color indexed="10"/>
      <name val="Arial"/>
      <family val="2"/>
    </font>
    <font>
      <sz val="10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>
      <alignment vertical="top"/>
    </xf>
    <xf numFmtId="164" fontId="3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>
      <alignment vertical="top"/>
    </xf>
  </cellStyleXfs>
  <cellXfs count="266">
    <xf numFmtId="0" fontId="0" fillId="0" borderId="0" xfId="0">
      <alignment vertical="top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2" fillId="0" borderId="2" xfId="0" applyFont="1" applyFill="1" applyBorder="1" applyAlignment="1">
      <alignment horizontal="left"/>
    </xf>
    <xf numFmtId="165" fontId="2" fillId="0" borderId="2" xfId="1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0" fillId="0" borderId="0" xfId="0" applyFill="1">
      <alignment vertical="top"/>
    </xf>
    <xf numFmtId="0" fontId="6" fillId="0" borderId="4" xfId="0" applyFont="1" applyFill="1" applyBorder="1" applyAlignment="1"/>
    <xf numFmtId="0" fontId="6" fillId="0" borderId="0" xfId="0" applyFont="1" applyFill="1" applyAlignment="1"/>
    <xf numFmtId="0" fontId="7" fillId="0" borderId="0" xfId="0" applyFont="1" applyFill="1" applyAlignment="1">
      <alignment horizontal="left"/>
    </xf>
    <xf numFmtId="165" fontId="6" fillId="0" borderId="0" xfId="1" applyNumberFormat="1" applyFont="1" applyFill="1" applyAlignment="1"/>
    <xf numFmtId="0" fontId="4" fillId="0" borderId="0" xfId="0" applyFont="1" applyFill="1" applyAlignment="1">
      <alignment horizontal="left"/>
    </xf>
    <xf numFmtId="0" fontId="8" fillId="0" borderId="0" xfId="0" applyFont="1" applyFill="1" applyAlignment="1"/>
    <xf numFmtId="0" fontId="6" fillId="0" borderId="5" xfId="0" applyFont="1" applyFill="1" applyBorder="1" applyAlignment="1"/>
    <xf numFmtId="0" fontId="6" fillId="0" borderId="6" xfId="0" applyFont="1" applyFill="1" applyBorder="1" applyAlignment="1"/>
    <xf numFmtId="0" fontId="6" fillId="0" borderId="7" xfId="0" applyFont="1" applyFill="1" applyBorder="1" applyAlignment="1"/>
    <xf numFmtId="0" fontId="7" fillId="0" borderId="7" xfId="0" applyFont="1" applyFill="1" applyBorder="1" applyAlignment="1">
      <alignment horizontal="left"/>
    </xf>
    <xf numFmtId="165" fontId="6" fillId="0" borderId="7" xfId="1" applyNumberFormat="1" applyFont="1" applyFill="1" applyBorder="1" applyAlignment="1"/>
    <xf numFmtId="0" fontId="8" fillId="0" borderId="7" xfId="0" applyFont="1" applyFill="1" applyBorder="1" applyAlignment="1"/>
    <xf numFmtId="0" fontId="6" fillId="0" borderId="8" xfId="0" applyFont="1" applyFill="1" applyBorder="1" applyAlignment="1"/>
    <xf numFmtId="1" fontId="9" fillId="0" borderId="1" xfId="0" applyNumberFormat="1" applyFont="1" applyFill="1" applyBorder="1" applyAlignment="1">
      <alignment horizontal="left"/>
    </xf>
    <xf numFmtId="1" fontId="9" fillId="0" borderId="2" xfId="0" applyNumberFormat="1" applyFont="1" applyFill="1" applyBorder="1" applyAlignment="1">
      <alignment horizontal="left"/>
    </xf>
    <xf numFmtId="0" fontId="9" fillId="0" borderId="2" xfId="0" applyFont="1" applyFill="1" applyBorder="1" applyAlignment="1">
      <alignment horizontal="left"/>
    </xf>
    <xf numFmtId="49" fontId="9" fillId="0" borderId="2" xfId="0" quotePrefix="1" applyNumberFormat="1" applyFont="1" applyFill="1" applyBorder="1" applyAlignment="1" applyProtection="1">
      <alignment horizontal="center"/>
      <protection locked="0"/>
    </xf>
    <xf numFmtId="49" fontId="9" fillId="0" borderId="2" xfId="0" applyNumberFormat="1" applyFont="1" applyFill="1" applyBorder="1" applyAlignment="1" applyProtection="1">
      <alignment horizontal="center"/>
      <protection locked="0"/>
    </xf>
    <xf numFmtId="49" fontId="9" fillId="0" borderId="3" xfId="0" applyNumberFormat="1" applyFont="1" applyFill="1" applyBorder="1" applyAlignment="1" applyProtection="1">
      <alignment horizontal="center"/>
      <protection locked="0"/>
    </xf>
    <xf numFmtId="49" fontId="9" fillId="0" borderId="1" xfId="0" applyNumberFormat="1" applyFont="1" applyFill="1" applyBorder="1" applyAlignment="1" applyProtection="1">
      <alignment horizontal="center"/>
      <protection locked="0"/>
    </xf>
    <xf numFmtId="165" fontId="9" fillId="0" borderId="2" xfId="0" quotePrefix="1" applyNumberFormat="1" applyFont="1" applyFill="1" applyBorder="1" applyAlignment="1" applyProtection="1">
      <alignment horizontal="center"/>
      <protection locked="0"/>
    </xf>
    <xf numFmtId="0" fontId="10" fillId="0" borderId="2" xfId="0" applyFont="1" applyFill="1" applyBorder="1" applyAlignment="1">
      <alignment horizontal="right"/>
    </xf>
    <xf numFmtId="49" fontId="4" fillId="0" borderId="2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>
      <alignment horizontal="center"/>
    </xf>
    <xf numFmtId="1" fontId="10" fillId="0" borderId="4" xfId="0" applyNumberFormat="1" applyFont="1" applyFill="1" applyBorder="1" applyAlignment="1">
      <alignment horizontal="left"/>
    </xf>
    <xf numFmtId="1" fontId="10" fillId="0" borderId="0" xfId="0" applyNumberFormat="1" applyFont="1" applyFill="1" applyAlignment="1">
      <alignment horizontal="left"/>
    </xf>
    <xf numFmtId="0" fontId="9" fillId="0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3" fontId="10" fillId="0" borderId="0" xfId="0" applyNumberFormat="1" applyFont="1" applyFill="1" applyAlignment="1">
      <alignment horizontal="right"/>
    </xf>
    <xf numFmtId="3" fontId="10" fillId="0" borderId="5" xfId="0" applyNumberFormat="1" applyFont="1" applyFill="1" applyBorder="1" applyAlignment="1">
      <alignment horizontal="right"/>
    </xf>
    <xf numFmtId="3" fontId="10" fillId="0" borderId="4" xfId="0" applyNumberFormat="1" applyFont="1" applyFill="1" applyBorder="1" applyAlignment="1">
      <alignment horizontal="right"/>
    </xf>
    <xf numFmtId="165" fontId="10" fillId="0" borderId="0" xfId="1" applyNumberFormat="1" applyFont="1" applyFill="1" applyAlignment="1">
      <alignment horizontal="right"/>
    </xf>
    <xf numFmtId="3" fontId="8" fillId="0" borderId="0" xfId="0" applyNumberFormat="1" applyFont="1" applyFill="1" applyAlignment="1">
      <alignment horizontal="right"/>
    </xf>
    <xf numFmtId="0" fontId="10" fillId="0" borderId="5" xfId="0" applyFont="1" applyFill="1" applyBorder="1" applyAlignment="1">
      <alignment horizontal="right"/>
    </xf>
    <xf numFmtId="166" fontId="9" fillId="0" borderId="9" xfId="0" applyNumberFormat="1" applyFont="1" applyFill="1" applyBorder="1" applyAlignment="1">
      <alignment horizontal="right"/>
    </xf>
    <xf numFmtId="166" fontId="9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9" fillId="0" borderId="5" xfId="0" applyNumberFormat="1" applyFont="1" applyFill="1" applyBorder="1" applyAlignment="1">
      <alignment horizontal="right"/>
    </xf>
    <xf numFmtId="3" fontId="9" fillId="0" borderId="4" xfId="0" applyNumberFormat="1" applyFont="1" applyFill="1" applyBorder="1" applyAlignment="1">
      <alignment horizontal="right"/>
    </xf>
    <xf numFmtId="165" fontId="9" fillId="0" borderId="9" xfId="1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165" fontId="0" fillId="0" borderId="0" xfId="0" applyNumberFormat="1" applyFill="1">
      <alignment vertical="top"/>
    </xf>
    <xf numFmtId="0" fontId="7" fillId="0" borderId="0" xfId="0" applyFont="1" applyFill="1" applyAlignment="1"/>
    <xf numFmtId="166" fontId="7" fillId="0" borderId="10" xfId="0" applyNumberFormat="1" applyFont="1" applyFill="1" applyBorder="1" applyAlignment="1">
      <alignment horizontal="right"/>
    </xf>
    <xf numFmtId="166" fontId="6" fillId="0" borderId="0" xfId="0" applyNumberFormat="1" applyFont="1" applyFill="1" applyAlignment="1">
      <alignment horizontal="right"/>
    </xf>
    <xf numFmtId="10" fontId="8" fillId="0" borderId="0" xfId="2" applyNumberFormat="1" applyFont="1" applyFill="1" applyAlignment="1">
      <alignment horizontal="right"/>
    </xf>
    <xf numFmtId="10" fontId="8" fillId="0" borderId="0" xfId="2" applyNumberFormat="1" applyFont="1" applyFill="1" applyBorder="1" applyAlignment="1"/>
    <xf numFmtId="0" fontId="11" fillId="0" borderId="0" xfId="0" applyFont="1" applyFill="1">
      <alignment vertical="top"/>
    </xf>
    <xf numFmtId="0" fontId="11" fillId="2" borderId="0" xfId="0" applyFont="1" applyFill="1">
      <alignment vertical="top"/>
    </xf>
    <xf numFmtId="165" fontId="11" fillId="0" borderId="10" xfId="1" applyNumberFormat="1" applyFont="1" applyFill="1" applyBorder="1">
      <alignment vertical="top"/>
    </xf>
    <xf numFmtId="166" fontId="11" fillId="0" borderId="0" xfId="0" applyNumberFormat="1" applyFont="1" applyFill="1">
      <alignment vertical="top"/>
    </xf>
    <xf numFmtId="3" fontId="10" fillId="0" borderId="0" xfId="0" applyNumberFormat="1" applyFont="1" applyFill="1" applyAlignment="1"/>
    <xf numFmtId="0" fontId="10" fillId="0" borderId="5" xfId="0" applyFont="1" applyFill="1" applyBorder="1" applyAlignment="1"/>
    <xf numFmtId="0" fontId="6" fillId="0" borderId="0" xfId="0" applyFont="1" applyFill="1" applyAlignment="1">
      <alignment horizontal="left"/>
    </xf>
    <xf numFmtId="166" fontId="6" fillId="0" borderId="0" xfId="0" applyNumberFormat="1" applyFont="1" applyFill="1" applyAlignment="1"/>
    <xf numFmtId="165" fontId="0" fillId="0" borderId="0" xfId="1" applyNumberFormat="1" applyFont="1" applyFill="1">
      <alignment vertical="top"/>
    </xf>
    <xf numFmtId="3" fontId="8" fillId="0" borderId="0" xfId="0" applyNumberFormat="1" applyFont="1" applyFill="1" applyAlignment="1"/>
    <xf numFmtId="0" fontId="10" fillId="0" borderId="4" xfId="0" applyFont="1" applyFill="1" applyBorder="1" applyAlignment="1">
      <alignment horizontal="left"/>
    </xf>
    <xf numFmtId="49" fontId="6" fillId="2" borderId="0" xfId="0" quotePrefix="1" applyNumberFormat="1" applyFont="1" applyFill="1" applyAlignment="1">
      <alignment horizontal="center"/>
    </xf>
    <xf numFmtId="3" fontId="6" fillId="0" borderId="5" xfId="0" applyNumberFormat="1" applyFont="1" applyFill="1" applyBorder="1" applyAlignment="1"/>
    <xf numFmtId="3" fontId="6" fillId="0" borderId="4" xfId="0" applyNumberFormat="1" applyFont="1" applyFill="1" applyBorder="1" applyAlignment="1"/>
    <xf numFmtId="0" fontId="6" fillId="0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3" fontId="6" fillId="0" borderId="0" xfId="0" applyNumberFormat="1" applyFont="1" applyFill="1" applyAlignment="1"/>
    <xf numFmtId="167" fontId="8" fillId="0" borderId="0" xfId="2" applyNumberFormat="1" applyFont="1" applyFill="1" applyBorder="1" applyAlignment="1"/>
    <xf numFmtId="3" fontId="8" fillId="0" borderId="0" xfId="2" applyNumberFormat="1" applyFont="1" applyFill="1" applyBorder="1" applyAlignment="1"/>
    <xf numFmtId="3" fontId="10" fillId="0" borderId="5" xfId="0" applyNumberFormat="1" applyFont="1" applyFill="1" applyBorder="1" applyAlignment="1"/>
    <xf numFmtId="166" fontId="7" fillId="0" borderId="9" xfId="0" applyNumberFormat="1" applyFont="1" applyFill="1" applyBorder="1" applyAlignment="1"/>
    <xf numFmtId="0" fontId="6" fillId="0" borderId="0" xfId="0" applyFont="1" applyAlignment="1">
      <alignment horizontal="left"/>
    </xf>
    <xf numFmtId="0" fontId="7" fillId="0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165" fontId="7" fillId="0" borderId="9" xfId="1" applyNumberFormat="1" applyFont="1" applyFill="1" applyBorder="1" applyAlignment="1"/>
    <xf numFmtId="166" fontId="7" fillId="0" borderId="0" xfId="0" applyNumberFormat="1" applyFont="1" applyFill="1" applyAlignment="1"/>
    <xf numFmtId="0" fontId="0" fillId="2" borderId="0" xfId="0" applyFill="1">
      <alignment vertical="top"/>
    </xf>
    <xf numFmtId="165" fontId="11" fillId="0" borderId="9" xfId="1" applyNumberFormat="1" applyFont="1" applyFill="1" applyBorder="1">
      <alignment vertical="top"/>
    </xf>
    <xf numFmtId="165" fontId="12" fillId="0" borderId="0" xfId="1" applyNumberFormat="1" applyFont="1" applyFill="1">
      <alignment vertical="top"/>
    </xf>
    <xf numFmtId="166" fontId="12" fillId="0" borderId="0" xfId="0" applyNumberFormat="1" applyFont="1" applyFill="1">
      <alignment vertical="top"/>
    </xf>
    <xf numFmtId="49" fontId="6" fillId="2" borderId="0" xfId="0" applyNumberFormat="1" applyFont="1" applyFill="1" applyAlignment="1">
      <alignment horizontal="center"/>
    </xf>
    <xf numFmtId="3" fontId="10" fillId="0" borderId="4" xfId="0" applyNumberFormat="1" applyFont="1" applyFill="1" applyBorder="1" applyAlignment="1"/>
    <xf numFmtId="4" fontId="6" fillId="0" borderId="0" xfId="0" applyNumberFormat="1" applyFont="1" applyAlignment="1">
      <alignment horizontal="left"/>
    </xf>
    <xf numFmtId="0" fontId="10" fillId="0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0" borderId="0" xfId="0" applyFont="1" applyFill="1" applyAlignment="1"/>
    <xf numFmtId="0" fontId="10" fillId="2" borderId="0" xfId="0" applyFont="1" applyFill="1" applyAlignment="1"/>
    <xf numFmtId="0" fontId="10" fillId="0" borderId="4" xfId="0" applyFont="1" applyFill="1" applyBorder="1" applyAlignment="1"/>
    <xf numFmtId="9" fontId="8" fillId="0" borderId="0" xfId="2" applyFont="1" applyFill="1" applyBorder="1" applyAlignment="1"/>
    <xf numFmtId="1" fontId="6" fillId="0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10" fontId="4" fillId="0" borderId="0" xfId="2" applyNumberFormat="1" applyFont="1" applyFill="1" applyBorder="1" applyAlignment="1">
      <alignment horizontal="right"/>
    </xf>
    <xf numFmtId="10" fontId="4" fillId="0" borderId="0" xfId="0" applyNumberFormat="1" applyFont="1" applyFill="1" applyAlignment="1">
      <alignment horizontal="right"/>
    </xf>
    <xf numFmtId="3" fontId="7" fillId="0" borderId="5" xfId="0" applyNumberFormat="1" applyFont="1" applyFill="1" applyBorder="1" applyAlignment="1">
      <alignment horizontal="right"/>
    </xf>
    <xf numFmtId="3" fontId="7" fillId="0" borderId="4" xfId="0" applyNumberFormat="1" applyFont="1" applyFill="1" applyBorder="1" applyAlignment="1">
      <alignment horizontal="right"/>
    </xf>
    <xf numFmtId="3" fontId="7" fillId="0" borderId="0" xfId="0" applyNumberFormat="1" applyFont="1" applyFill="1" applyAlignment="1">
      <alignment horizontal="right"/>
    </xf>
    <xf numFmtId="9" fontId="4" fillId="0" borderId="0" xfId="2" applyFont="1" applyFill="1" applyBorder="1" applyAlignment="1">
      <alignment horizontal="right"/>
    </xf>
    <xf numFmtId="167" fontId="4" fillId="0" borderId="0" xfId="2" applyNumberFormat="1" applyFont="1" applyFill="1" applyBorder="1" applyAlignment="1">
      <alignment horizontal="right"/>
    </xf>
    <xf numFmtId="0" fontId="6" fillId="2" borderId="0" xfId="0" applyFont="1" applyFill="1" applyAlignment="1">
      <alignment horizontal="left"/>
    </xf>
    <xf numFmtId="10" fontId="8" fillId="0" borderId="0" xfId="0" applyNumberFormat="1" applyFont="1" applyFill="1" applyAlignment="1"/>
    <xf numFmtId="165" fontId="7" fillId="0" borderId="0" xfId="1" applyNumberFormat="1" applyFont="1" applyFill="1" applyAlignment="1">
      <alignment horizontal="right"/>
    </xf>
    <xf numFmtId="166" fontId="7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165" fontId="7" fillId="0" borderId="0" xfId="1" applyNumberFormat="1" applyFont="1" applyFill="1" applyBorder="1" applyAlignment="1">
      <alignment horizontal="right"/>
    </xf>
    <xf numFmtId="166" fontId="7" fillId="0" borderId="0" xfId="0" applyNumberFormat="1" applyFont="1" applyFill="1" applyBorder="1" applyAlignment="1">
      <alignment horizontal="right"/>
    </xf>
    <xf numFmtId="4" fontId="6" fillId="0" borderId="0" xfId="0" applyNumberFormat="1" applyFont="1" applyFill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165" fontId="6" fillId="0" borderId="0" xfId="1" applyNumberFormat="1" applyFont="1" applyFill="1" applyBorder="1" applyAlignment="1"/>
    <xf numFmtId="166" fontId="6" fillId="0" borderId="0" xfId="0" applyNumberFormat="1" applyFont="1" applyFill="1" applyBorder="1" applyAlignment="1"/>
    <xf numFmtId="166" fontId="0" fillId="0" borderId="0" xfId="0" applyNumberFormat="1" applyFill="1">
      <alignment vertical="top"/>
    </xf>
    <xf numFmtId="4" fontId="7" fillId="0" borderId="0" xfId="0" applyNumberFormat="1" applyFont="1" applyFill="1" applyAlignment="1">
      <alignment horizontal="left"/>
    </xf>
    <xf numFmtId="165" fontId="7" fillId="0" borderId="9" xfId="1" applyNumberFormat="1" applyFont="1" applyFill="1" applyBorder="1" applyAlignment="1">
      <alignment horizontal="right"/>
    </xf>
    <xf numFmtId="166" fontId="7" fillId="0" borderId="9" xfId="0" applyNumberFormat="1" applyFont="1" applyFill="1" applyBorder="1" applyAlignment="1">
      <alignment horizontal="right"/>
    </xf>
    <xf numFmtId="166" fontId="11" fillId="0" borderId="9" xfId="0" applyNumberFormat="1" applyFont="1" applyFill="1" applyBorder="1">
      <alignment vertical="top"/>
    </xf>
    <xf numFmtId="0" fontId="6" fillId="0" borderId="0" xfId="0" applyFont="1" applyFill="1">
      <alignment vertical="top"/>
    </xf>
    <xf numFmtId="0" fontId="12" fillId="0" borderId="0" xfId="0" applyFont="1" applyFill="1">
      <alignment vertical="top"/>
    </xf>
    <xf numFmtId="0" fontId="12" fillId="2" borderId="0" xfId="0" applyFont="1" applyFill="1">
      <alignment vertical="top"/>
    </xf>
    <xf numFmtId="165" fontId="9" fillId="0" borderId="10" xfId="1" applyNumberFormat="1" applyFont="1" applyFill="1" applyBorder="1" applyAlignment="1"/>
    <xf numFmtId="166" fontId="9" fillId="0" borderId="0" xfId="0" applyNumberFormat="1" applyFont="1" applyFill="1" applyAlignment="1"/>
    <xf numFmtId="166" fontId="9" fillId="0" borderId="10" xfId="0" applyNumberFormat="1" applyFont="1" applyFill="1" applyBorder="1" applyAlignment="1"/>
    <xf numFmtId="165" fontId="9" fillId="0" borderId="0" xfId="1" applyNumberFormat="1" applyFont="1" applyFill="1" applyBorder="1" applyAlignment="1"/>
    <xf numFmtId="166" fontId="9" fillId="0" borderId="0" xfId="0" applyNumberFormat="1" applyFont="1" applyFill="1" applyBorder="1" applyAlignment="1"/>
    <xf numFmtId="10" fontId="6" fillId="0" borderId="0" xfId="2" applyNumberFormat="1" applyFont="1" applyFill="1" applyBorder="1" applyAlignment="1"/>
    <xf numFmtId="49" fontId="6" fillId="0" borderId="0" xfId="0" applyNumberFormat="1" applyFont="1" applyFill="1" applyAlignment="1">
      <alignment horizontal="center"/>
    </xf>
    <xf numFmtId="0" fontId="9" fillId="0" borderId="4" xfId="0" applyFont="1" applyFill="1" applyBorder="1" applyAlignment="1">
      <alignment horizontal="left"/>
    </xf>
    <xf numFmtId="166" fontId="9" fillId="0" borderId="11" xfId="0" applyNumberFormat="1" applyFont="1" applyFill="1" applyBorder="1" applyAlignment="1"/>
    <xf numFmtId="9" fontId="7" fillId="0" borderId="0" xfId="2" applyFont="1" applyFill="1" applyBorder="1" applyAlignment="1"/>
    <xf numFmtId="3" fontId="7" fillId="0" borderId="0" xfId="0" applyNumberFormat="1" applyFont="1" applyFill="1" applyAlignment="1"/>
    <xf numFmtId="3" fontId="7" fillId="0" borderId="5" xfId="0" applyNumberFormat="1" applyFont="1" applyFill="1" applyBorder="1" applyAlignment="1"/>
    <xf numFmtId="3" fontId="7" fillId="0" borderId="4" xfId="0" applyNumberFormat="1" applyFont="1" applyFill="1" applyBorder="1" applyAlignment="1"/>
    <xf numFmtId="165" fontId="9" fillId="0" borderId="11" xfId="1" applyNumberFormat="1" applyFont="1" applyFill="1" applyBorder="1" applyAlignment="1"/>
    <xf numFmtId="3" fontId="4" fillId="0" borderId="0" xfId="0" applyNumberFormat="1" applyFont="1" applyFill="1" applyAlignment="1"/>
    <xf numFmtId="0" fontId="10" fillId="0" borderId="6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166" fontId="10" fillId="0" borderId="7" xfId="0" applyNumberFormat="1" applyFont="1" applyFill="1" applyBorder="1" applyAlignment="1"/>
    <xf numFmtId="3" fontId="10" fillId="0" borderId="7" xfId="0" applyNumberFormat="1" applyFont="1" applyFill="1" applyBorder="1" applyAlignment="1"/>
    <xf numFmtId="3" fontId="10" fillId="0" borderId="8" xfId="0" applyNumberFormat="1" applyFont="1" applyFill="1" applyBorder="1" applyAlignment="1"/>
    <xf numFmtId="3" fontId="10" fillId="0" borderId="6" xfId="0" applyNumberFormat="1" applyFont="1" applyFill="1" applyBorder="1" applyAlignment="1"/>
    <xf numFmtId="0" fontId="10" fillId="0" borderId="7" xfId="0" applyFont="1" applyFill="1" applyBorder="1" applyAlignment="1"/>
    <xf numFmtId="0" fontId="9" fillId="0" borderId="7" xfId="0" applyFont="1" applyFill="1" applyBorder="1" applyAlignment="1">
      <alignment horizontal="left"/>
    </xf>
    <xf numFmtId="165" fontId="9" fillId="0" borderId="7" xfId="1" applyNumberFormat="1" applyFont="1" applyFill="1" applyBorder="1" applyAlignment="1"/>
    <xf numFmtId="166" fontId="9" fillId="0" borderId="7" xfId="0" applyNumberFormat="1" applyFont="1" applyFill="1" applyBorder="1" applyAlignment="1"/>
    <xf numFmtId="3" fontId="9" fillId="0" borderId="7" xfId="0" applyNumberFormat="1" applyFont="1" applyFill="1" applyBorder="1" applyAlignment="1"/>
    <xf numFmtId="3" fontId="4" fillId="0" borderId="7" xfId="0" applyNumberFormat="1" applyFont="1" applyFill="1" applyBorder="1" applyAlignment="1"/>
    <xf numFmtId="0" fontId="10" fillId="0" borderId="8" xfId="0" applyFont="1" applyFill="1" applyBorder="1" applyAlignment="1"/>
    <xf numFmtId="3" fontId="10" fillId="0" borderId="1" xfId="0" applyNumberFormat="1" applyFont="1" applyFill="1" applyBorder="1" applyAlignment="1"/>
    <xf numFmtId="0" fontId="10" fillId="0" borderId="2" xfId="0" applyFont="1" applyFill="1" applyBorder="1" applyAlignment="1"/>
    <xf numFmtId="165" fontId="9" fillId="0" borderId="2" xfId="1" applyNumberFormat="1" applyFont="1" applyFill="1" applyBorder="1" applyAlignment="1"/>
    <xf numFmtId="166" fontId="9" fillId="0" borderId="2" xfId="0" applyNumberFormat="1" applyFont="1" applyFill="1" applyBorder="1" applyAlignment="1"/>
    <xf numFmtId="3" fontId="9" fillId="0" borderId="2" xfId="0" applyNumberFormat="1" applyFont="1" applyFill="1" applyBorder="1" applyAlignment="1"/>
    <xf numFmtId="3" fontId="4" fillId="0" borderId="2" xfId="0" applyNumberFormat="1" applyFont="1" applyFill="1" applyBorder="1" applyAlignment="1"/>
    <xf numFmtId="0" fontId="10" fillId="0" borderId="3" xfId="0" applyFont="1" applyFill="1" applyBorder="1" applyAlignment="1"/>
    <xf numFmtId="3" fontId="7" fillId="0" borderId="9" xfId="0" applyNumberFormat="1" applyFont="1" applyFill="1" applyBorder="1" applyAlignment="1"/>
    <xf numFmtId="3" fontId="9" fillId="0" borderId="0" xfId="0" applyNumberFormat="1" applyFont="1" applyFill="1" applyAlignment="1"/>
    <xf numFmtId="0" fontId="13" fillId="0" borderId="0" xfId="0" applyFont="1" applyFill="1">
      <alignment vertical="top"/>
    </xf>
    <xf numFmtId="165" fontId="10" fillId="0" borderId="7" xfId="1" applyNumberFormat="1" applyFont="1" applyFill="1" applyBorder="1" applyAlignment="1"/>
    <xf numFmtId="3" fontId="8" fillId="0" borderId="7" xfId="0" applyNumberFormat="1" applyFont="1" applyFill="1" applyBorder="1" applyAlignment="1"/>
    <xf numFmtId="0" fontId="14" fillId="0" borderId="4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166" fontId="14" fillId="0" borderId="0" xfId="0" applyNumberFormat="1" applyFont="1" applyFill="1" applyAlignment="1"/>
    <xf numFmtId="3" fontId="14" fillId="0" borderId="0" xfId="0" applyNumberFormat="1" applyFont="1" applyFill="1" applyAlignment="1"/>
    <xf numFmtId="3" fontId="14" fillId="0" borderId="2" xfId="0" applyNumberFormat="1" applyFont="1" applyFill="1" applyBorder="1" applyAlignment="1"/>
    <xf numFmtId="165" fontId="14" fillId="0" borderId="0" xfId="1" applyNumberFormat="1" applyFont="1" applyFill="1" applyAlignment="1"/>
    <xf numFmtId="3" fontId="14" fillId="0" borderId="5" xfId="0" applyNumberFormat="1" applyFont="1" applyFill="1" applyBorder="1" applyAlignment="1"/>
    <xf numFmtId="0" fontId="14" fillId="0" borderId="6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left"/>
    </xf>
    <xf numFmtId="3" fontId="14" fillId="0" borderId="7" xfId="0" applyNumberFormat="1" applyFont="1" applyFill="1" applyBorder="1" applyAlignment="1"/>
    <xf numFmtId="165" fontId="14" fillId="0" borderId="7" xfId="1" applyNumberFormat="1" applyFont="1" applyFill="1" applyBorder="1" applyAlignment="1"/>
    <xf numFmtId="3" fontId="14" fillId="0" borderId="8" xfId="0" applyNumberFormat="1" applyFont="1" applyFill="1" applyBorder="1" applyAlignment="1"/>
    <xf numFmtId="4" fontId="0" fillId="0" borderId="0" xfId="0" applyNumberFormat="1" applyFill="1">
      <alignment vertical="top"/>
    </xf>
    <xf numFmtId="3" fontId="0" fillId="0" borderId="0" xfId="0" applyNumberFormat="1" applyFill="1">
      <alignment vertical="top"/>
    </xf>
    <xf numFmtId="0" fontId="7" fillId="0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Continuous"/>
    </xf>
    <xf numFmtId="0" fontId="0" fillId="0" borderId="0" xfId="0" applyFill="1" applyBorder="1">
      <alignment vertical="top"/>
    </xf>
    <xf numFmtId="0" fontId="7" fillId="0" borderId="5" xfId="0" applyFont="1" applyFill="1" applyBorder="1" applyAlignment="1">
      <alignment horizontal="centerContinuous"/>
    </xf>
    <xf numFmtId="0" fontId="15" fillId="0" borderId="6" xfId="0" applyFont="1" applyFill="1" applyBorder="1" applyAlignment="1"/>
    <xf numFmtId="0" fontId="0" fillId="0" borderId="7" xfId="0" applyFill="1" applyBorder="1" applyAlignment="1"/>
    <xf numFmtId="0" fontId="16" fillId="0" borderId="7" xfId="0" applyFont="1" applyFill="1" applyBorder="1" applyAlignment="1">
      <alignment horizontal="center"/>
    </xf>
    <xf numFmtId="0" fontId="0" fillId="0" borderId="8" xfId="0" applyFill="1" applyBorder="1" applyAlignment="1"/>
    <xf numFmtId="0" fontId="15" fillId="0" borderId="1" xfId="0" applyFont="1" applyFill="1" applyBorder="1" applyAlignment="1"/>
    <xf numFmtId="0" fontId="14" fillId="0" borderId="2" xfId="0" applyFont="1" applyFill="1" applyBorder="1" applyAlignment="1"/>
    <xf numFmtId="49" fontId="17" fillId="0" borderId="2" xfId="0" quotePrefix="1" applyNumberFormat="1" applyFont="1" applyFill="1" applyBorder="1" applyAlignment="1" applyProtection="1">
      <alignment horizontal="center"/>
      <protection locked="0"/>
    </xf>
    <xf numFmtId="0" fontId="17" fillId="0" borderId="2" xfId="0" applyFont="1" applyFill="1" applyBorder="1" applyAlignment="1">
      <alignment horizontal="center"/>
    </xf>
    <xf numFmtId="0" fontId="0" fillId="0" borderId="3" xfId="0" applyFill="1" applyBorder="1" applyAlignment="1"/>
    <xf numFmtId="0" fontId="18" fillId="0" borderId="4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4" fontId="14" fillId="0" borderId="0" xfId="0" applyNumberFormat="1" applyFont="1" applyFill="1" applyBorder="1" applyAlignment="1"/>
    <xf numFmtId="0" fontId="19" fillId="0" borderId="5" xfId="0" applyFont="1" applyFill="1" applyBorder="1" applyAlignment="1"/>
    <xf numFmtId="0" fontId="20" fillId="0" borderId="4" xfId="0" applyFont="1" applyFill="1" applyBorder="1" applyAlignment="1">
      <alignment horizontal="left"/>
    </xf>
    <xf numFmtId="166" fontId="17" fillId="0" borderId="9" xfId="0" applyNumberFormat="1" applyFont="1" applyFill="1" applyBorder="1" applyAlignment="1"/>
    <xf numFmtId="166" fontId="17" fillId="0" borderId="0" xfId="0" applyNumberFormat="1" applyFont="1" applyFill="1" applyBorder="1" applyAlignment="1"/>
    <xf numFmtId="0" fontId="21" fillId="0" borderId="5" xfId="0" applyFont="1" applyFill="1" applyBorder="1" applyAlignment="1"/>
    <xf numFmtId="0" fontId="22" fillId="0" borderId="4" xfId="0" applyFont="1" applyFill="1" applyBorder="1" applyAlignment="1">
      <alignment horizontal="left"/>
    </xf>
    <xf numFmtId="166" fontId="14" fillId="0" borderId="0" xfId="0" applyNumberFormat="1" applyFont="1" applyFill="1" applyBorder="1" applyAlignment="1"/>
    <xf numFmtId="0" fontId="23" fillId="0" borderId="5" xfId="0" applyFont="1" applyFill="1" applyBorder="1" applyAlignment="1"/>
    <xf numFmtId="0" fontId="7" fillId="0" borderId="4" xfId="0" applyNumberFormat="1" applyFont="1" applyFill="1" applyBorder="1" applyAlignment="1">
      <alignment horizontal="center"/>
    </xf>
    <xf numFmtId="0" fontId="6" fillId="0" borderId="4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/>
    </xf>
    <xf numFmtId="3" fontId="24" fillId="0" borderId="5" xfId="0" applyNumberFormat="1" applyFont="1" applyFill="1" applyBorder="1" applyAlignment="1"/>
    <xf numFmtId="0" fontId="24" fillId="0" borderId="5" xfId="0" applyFont="1" applyFill="1" applyBorder="1" applyAlignment="1"/>
    <xf numFmtId="166" fontId="14" fillId="0" borderId="0" xfId="0" applyNumberFormat="1" applyFont="1" applyFill="1" applyBorder="1" applyAlignment="1" applyProtection="1">
      <protection locked="0"/>
    </xf>
    <xf numFmtId="3" fontId="25" fillId="0" borderId="5" xfId="0" applyNumberFormat="1" applyFont="1" applyFill="1" applyBorder="1" applyAlignment="1"/>
    <xf numFmtId="0" fontId="6" fillId="0" borderId="4" xfId="0" applyFont="1" applyFill="1" applyBorder="1" applyAlignment="1">
      <alignment horizontal="center"/>
    </xf>
    <xf numFmtId="0" fontId="25" fillId="0" borderId="5" xfId="0" applyFont="1" applyFill="1" applyBorder="1" applyAlignment="1"/>
    <xf numFmtId="0" fontId="26" fillId="0" borderId="5" xfId="0" applyFont="1" applyFill="1" applyBorder="1" applyAlignment="1"/>
    <xf numFmtId="0" fontId="16" fillId="0" borderId="5" xfId="0" applyFont="1" applyFill="1" applyBorder="1" applyAlignment="1"/>
    <xf numFmtId="166" fontId="17" fillId="0" borderId="12" xfId="0" applyNumberFormat="1" applyFont="1" applyFill="1" applyBorder="1" applyAlignment="1"/>
    <xf numFmtId="0" fontId="17" fillId="0" borderId="13" xfId="0" applyFont="1" applyFill="1" applyBorder="1" applyAlignment="1">
      <alignment horizontal="left"/>
    </xf>
    <xf numFmtId="166" fontId="14" fillId="0" borderId="13" xfId="0" applyNumberFormat="1" applyFont="1" applyFill="1" applyBorder="1" applyAlignment="1"/>
    <xf numFmtId="166" fontId="17" fillId="0" borderId="0" xfId="0" applyNumberFormat="1" applyFont="1" applyFill="1" applyBorder="1" applyAlignment="1" applyProtection="1">
      <protection locked="0"/>
    </xf>
    <xf numFmtId="0" fontId="27" fillId="0" borderId="0" xfId="0" applyFont="1" applyFill="1" applyBorder="1" applyAlignment="1"/>
    <xf numFmtId="166" fontId="17" fillId="0" borderId="10" xfId="0" applyNumberFormat="1" applyFont="1" applyFill="1" applyBorder="1" applyAlignment="1"/>
    <xf numFmtId="0" fontId="27" fillId="0" borderId="5" xfId="0" applyFont="1" applyFill="1" applyBorder="1" applyAlignment="1"/>
    <xf numFmtId="0" fontId="27" fillId="0" borderId="0" xfId="0" applyFont="1">
      <alignment vertical="top"/>
    </xf>
    <xf numFmtId="0" fontId="3" fillId="0" borderId="0" xfId="0" applyFont="1" applyFill="1" applyBorder="1" applyAlignment="1"/>
    <xf numFmtId="0" fontId="0" fillId="0" borderId="5" xfId="0" applyFill="1" applyBorder="1" applyAlignment="1"/>
    <xf numFmtId="0" fontId="14" fillId="0" borderId="0" xfId="0" applyFont="1" applyFill="1" applyBorder="1" applyAlignment="1"/>
    <xf numFmtId="166" fontId="14" fillId="0" borderId="9" xfId="0" applyNumberFormat="1" applyFont="1" applyFill="1" applyBorder="1" applyAlignment="1"/>
    <xf numFmtId="3" fontId="0" fillId="0" borderId="5" xfId="0" applyNumberFormat="1" applyFill="1" applyBorder="1" applyAlignment="1"/>
    <xf numFmtId="166" fontId="14" fillId="0" borderId="0" xfId="0" applyNumberFormat="1" applyFont="1" applyFill="1" applyBorder="1" applyAlignment="1">
      <alignment horizontal="centerContinuous"/>
    </xf>
    <xf numFmtId="166" fontId="28" fillId="0" borderId="5" xfId="0" applyNumberFormat="1" applyFont="1" applyFill="1" applyBorder="1" applyAlignment="1"/>
    <xf numFmtId="0" fontId="28" fillId="0" borderId="5" xfId="0" applyFont="1" applyFill="1" applyBorder="1" applyAlignment="1"/>
    <xf numFmtId="166" fontId="17" fillId="0" borderId="11" xfId="0" applyNumberFormat="1" applyFont="1" applyFill="1" applyBorder="1" applyAlignment="1"/>
    <xf numFmtId="0" fontId="20" fillId="0" borderId="6" xfId="0" applyFont="1" applyFill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3" fontId="17" fillId="0" borderId="7" xfId="0" applyNumberFormat="1" applyFont="1" applyFill="1" applyBorder="1" applyAlignment="1"/>
    <xf numFmtId="0" fontId="14" fillId="0" borderId="7" xfId="0" applyFont="1" applyFill="1" applyBorder="1" applyAlignment="1"/>
    <xf numFmtId="0" fontId="0" fillId="0" borderId="1" xfId="0" applyFill="1" applyBorder="1" applyAlignment="1" applyProtection="1">
      <alignment horizontal="left"/>
      <protection locked="0"/>
    </xf>
    <xf numFmtId="0" fontId="0" fillId="0" borderId="2" xfId="0" applyFill="1" applyBorder="1" applyAlignment="1" applyProtection="1">
      <protection locked="0"/>
    </xf>
    <xf numFmtId="4" fontId="0" fillId="0" borderId="2" xfId="0" applyNumberFormat="1" applyFill="1" applyBorder="1" applyAlignment="1" applyProtection="1">
      <protection locked="0"/>
    </xf>
    <xf numFmtId="4" fontId="0" fillId="0" borderId="0" xfId="0" applyNumberFormat="1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protection locked="0"/>
    </xf>
    <xf numFmtId="0" fontId="0" fillId="0" borderId="5" xfId="0" applyFill="1" applyBorder="1" applyAlignment="1" applyProtection="1">
      <protection locked="0"/>
    </xf>
    <xf numFmtId="0" fontId="0" fillId="0" borderId="0" xfId="0" applyFill="1" applyBorder="1" applyAlignment="1"/>
    <xf numFmtId="0" fontId="0" fillId="0" borderId="4" xfId="0" applyFill="1" applyBorder="1" applyAlignment="1">
      <alignment horizontal="left"/>
    </xf>
    <xf numFmtId="0" fontId="0" fillId="0" borderId="6" xfId="0" applyFill="1" applyBorder="1" applyAlignment="1">
      <alignment horizontal="left"/>
    </xf>
    <xf numFmtId="4" fontId="0" fillId="0" borderId="0" xfId="0" applyNumberFormat="1">
      <alignment vertical="top"/>
    </xf>
    <xf numFmtId="43" fontId="0" fillId="0" borderId="0" xfId="0" applyNumberFormat="1">
      <alignment vertical="top"/>
    </xf>
    <xf numFmtId="166" fontId="0" fillId="0" borderId="0" xfId="0" applyNumberFormat="1">
      <alignment vertical="top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4" fontId="29" fillId="0" borderId="0" xfId="0" applyNumberFormat="1" applyFont="1">
      <alignment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1000125</xdr:colOff>
      <xdr:row>0</xdr:row>
      <xdr:rowOff>0</xdr:rowOff>
    </xdr:from>
    <xdr:to>
      <xdr:col>7</xdr:col>
      <xdr:colOff>971550</xdr:colOff>
      <xdr:row>7</xdr:row>
      <xdr:rowOff>142875</xdr:rowOff>
    </xdr:to>
    <xdr:pic>
      <xdr:nvPicPr>
        <xdr:cNvPr id="2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0"/>
          <a:ext cx="1504950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85722</xdr:colOff>
      <xdr:row>76</xdr:row>
      <xdr:rowOff>34924</xdr:rowOff>
    </xdr:from>
    <xdr:to>
      <xdr:col>2</xdr:col>
      <xdr:colOff>1495424</xdr:colOff>
      <xdr:row>81</xdr:row>
      <xdr:rowOff>104775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5722" y="16017874"/>
          <a:ext cx="2943227" cy="889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PEDRO ORLANDO MOLANO PÉREZ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12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REPRESENTANTE LEGAL</a:t>
          </a:r>
          <a:endParaRPr lang="es-CO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es-CO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C.C. 79.530.167</a:t>
          </a:r>
        </a:p>
      </xdr:txBody>
    </xdr:sp>
    <xdr:clientData/>
  </xdr:twoCellAnchor>
  <xdr:twoCellAnchor>
    <xdr:from>
      <xdr:col>4</xdr:col>
      <xdr:colOff>0</xdr:colOff>
      <xdr:row>76</xdr:row>
      <xdr:rowOff>0</xdr:rowOff>
    </xdr:from>
    <xdr:to>
      <xdr:col>6</xdr:col>
      <xdr:colOff>1047939</xdr:colOff>
      <xdr:row>81</xdr:row>
      <xdr:rowOff>102430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5024438" y="16478250"/>
          <a:ext cx="3155345" cy="93586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CO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MILCIADES RAFAEL ARIAS ARIAS CONTADOR PUBLICO</a:t>
          </a:r>
        </a:p>
        <a:p>
          <a:pPr algn="ctr" rtl="0">
            <a:defRPr sz="1000"/>
          </a:pPr>
          <a:r>
            <a:rPr lang="es-CO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C.C. 77.021.647                                                T.P. 67.204-T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242358</xdr:colOff>
      <xdr:row>88</xdr:row>
      <xdr:rowOff>37039</xdr:rowOff>
    </xdr:from>
    <xdr:to>
      <xdr:col>2</xdr:col>
      <xdr:colOff>3661834</xdr:colOff>
      <xdr:row>91</xdr:row>
      <xdr:rowOff>351365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461558" y="17610664"/>
          <a:ext cx="3419476" cy="85725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14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PEDRO ORLANDO MOLANO PÉREZ</a:t>
          </a: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O" sz="14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REPRESENTANTE LEGAL</a:t>
          </a:r>
          <a:endParaRPr lang="es-CO" sz="14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>
            <a:defRPr sz="1000"/>
          </a:pPr>
          <a:r>
            <a:rPr lang="es-CO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C.C. 79.530.167</a:t>
          </a:r>
        </a:p>
      </xdr:txBody>
    </xdr:sp>
    <xdr:clientData/>
  </xdr:twoCellAnchor>
  <xdr:twoCellAnchor editAs="oneCell">
    <xdr:from>
      <xdr:col>18</xdr:col>
      <xdr:colOff>723900</xdr:colOff>
      <xdr:row>0</xdr:row>
      <xdr:rowOff>0</xdr:rowOff>
    </xdr:from>
    <xdr:to>
      <xdr:col>23</xdr:col>
      <xdr:colOff>200025</xdr:colOff>
      <xdr:row>7</xdr:row>
      <xdr:rowOff>85725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0" y="0"/>
          <a:ext cx="1714500" cy="160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1026584</xdr:colOff>
      <xdr:row>89</xdr:row>
      <xdr:rowOff>10584</xdr:rowOff>
    </xdr:from>
    <xdr:to>
      <xdr:col>16</xdr:col>
      <xdr:colOff>2032001</xdr:colOff>
      <xdr:row>91</xdr:row>
      <xdr:rowOff>592666</xdr:rowOff>
    </xdr:to>
    <xdr:sp macro="" textlink="">
      <xdr:nvSpPr>
        <xdr:cNvPr id="4" name="Text Box 9"/>
        <xdr:cNvSpPr txBox="1">
          <a:spLocks noChangeArrowheads="1"/>
        </xdr:cNvSpPr>
      </xdr:nvSpPr>
      <xdr:spPr bwMode="auto">
        <a:xfrm>
          <a:off x="14599709" y="17765184"/>
          <a:ext cx="3158067" cy="94403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CO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MILCIADES RAFAEL ARIAS ARIAS CONTADOR PUBLICO</a:t>
          </a:r>
        </a:p>
        <a:p>
          <a:pPr algn="ctr" rtl="0">
            <a:defRPr sz="1000"/>
          </a:pPr>
          <a:r>
            <a:rPr lang="es-CO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C.C. 77.021.647                                                T.P. 67.204-T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ros%20ordenadores/Mi%20PC/backup%20i3254/MONICA/MONICA%20JIMENA%20CASTRO%20B/OTROS/AAABALANCES/2024/10.%20OCTUBRE%202024%20EF/HW%20%20ESTADOS%20FINANCIEROS%20OCTUBRE%202024%20MONIC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ALANCE"/>
      <sheetName val="BALANCE para imprimir"/>
      <sheetName val="resultados"/>
      <sheetName val="resultados para imprimir"/>
      <sheetName val="resultados OCTUBRE 2023"/>
      <sheetName val="Cambios en Patrimonio"/>
      <sheetName val="valora 2024"/>
      <sheetName val="otros 24"/>
    </sheetNames>
    <sheetDataSet>
      <sheetData sheetId="0"/>
      <sheetData sheetId="1">
        <row r="13">
          <cell r="E13">
            <v>10000000</v>
          </cell>
          <cell r="P13">
            <v>115879212.8</v>
          </cell>
        </row>
        <row r="14">
          <cell r="E14">
            <v>203176239390.97159</v>
          </cell>
          <cell r="P14">
            <v>10189437201.9</v>
          </cell>
        </row>
        <row r="15">
          <cell r="E15">
            <v>78450000</v>
          </cell>
          <cell r="P15">
            <v>462321510</v>
          </cell>
        </row>
        <row r="16">
          <cell r="P16">
            <v>11110593609</v>
          </cell>
        </row>
        <row r="17">
          <cell r="E17">
            <v>0</v>
          </cell>
          <cell r="P17">
            <v>430775197</v>
          </cell>
        </row>
        <row r="18">
          <cell r="P18">
            <v>0</v>
          </cell>
        </row>
        <row r="19">
          <cell r="E19">
            <v>4883054262.7699995</v>
          </cell>
          <cell r="P19">
            <v>7306468342.8599997</v>
          </cell>
        </row>
        <row r="20">
          <cell r="E20">
            <v>154068375495</v>
          </cell>
        </row>
        <row r="21">
          <cell r="E21">
            <v>6487095</v>
          </cell>
        </row>
        <row r="22">
          <cell r="E22">
            <v>44222227501</v>
          </cell>
        </row>
        <row r="24">
          <cell r="E24">
            <v>7543221116</v>
          </cell>
          <cell r="P24">
            <v>22128140989</v>
          </cell>
        </row>
        <row r="25">
          <cell r="E25">
            <v>310778100</v>
          </cell>
        </row>
        <row r="26">
          <cell r="E26">
            <v>-130971089</v>
          </cell>
        </row>
        <row r="27">
          <cell r="P27">
            <v>0</v>
          </cell>
        </row>
        <row r="28">
          <cell r="P28">
            <v>139771233072.62</v>
          </cell>
        </row>
        <row r="29">
          <cell r="E29">
            <v>0</v>
          </cell>
        </row>
        <row r="30">
          <cell r="E30">
            <v>168747946635</v>
          </cell>
          <cell r="P30">
            <v>2978015091.0300002</v>
          </cell>
        </row>
        <row r="31">
          <cell r="E31">
            <v>31679447</v>
          </cell>
          <cell r="P31">
            <v>107285470343</v>
          </cell>
        </row>
        <row r="32">
          <cell r="E32">
            <v>687444131648.72974</v>
          </cell>
        </row>
        <row r="33">
          <cell r="E33">
            <v>0</v>
          </cell>
        </row>
        <row r="34">
          <cell r="E34">
            <v>0</v>
          </cell>
        </row>
        <row r="39">
          <cell r="E39">
            <v>20528265006</v>
          </cell>
        </row>
        <row r="40">
          <cell r="E40">
            <v>0</v>
          </cell>
          <cell r="P40">
            <v>4449894152</v>
          </cell>
        </row>
        <row r="42">
          <cell r="E42">
            <v>22449552171.799999</v>
          </cell>
        </row>
        <row r="43">
          <cell r="P43">
            <v>61878178487</v>
          </cell>
        </row>
        <row r="44">
          <cell r="E44">
            <v>25200368618.498795</v>
          </cell>
        </row>
        <row r="45">
          <cell r="E45">
            <v>-12951200774.34</v>
          </cell>
        </row>
        <row r="46">
          <cell r="P46">
            <v>1639136252</v>
          </cell>
        </row>
        <row r="47">
          <cell r="E47">
            <v>66177200768</v>
          </cell>
        </row>
        <row r="48">
          <cell r="E48">
            <v>0</v>
          </cell>
          <cell r="P48">
            <v>75918935862</v>
          </cell>
        </row>
        <row r="49">
          <cell r="E49">
            <v>7400614696</v>
          </cell>
        </row>
        <row r="50">
          <cell r="E50">
            <v>30485226072</v>
          </cell>
        </row>
        <row r="51">
          <cell r="E51">
            <v>873842885</v>
          </cell>
        </row>
        <row r="52">
          <cell r="E52">
            <v>2159364527</v>
          </cell>
        </row>
        <row r="53">
          <cell r="E53">
            <v>14775626</v>
          </cell>
        </row>
        <row r="54">
          <cell r="E54">
            <v>2983554281</v>
          </cell>
        </row>
        <row r="55">
          <cell r="E55">
            <v>21013404288</v>
          </cell>
        </row>
        <row r="56">
          <cell r="E56">
            <v>2861184669</v>
          </cell>
        </row>
        <row r="57">
          <cell r="E57">
            <v>100357270</v>
          </cell>
        </row>
        <row r="58">
          <cell r="E58">
            <v>-28453159238</v>
          </cell>
        </row>
        <row r="59">
          <cell r="E59">
            <v>-1576313006</v>
          </cell>
        </row>
        <row r="61">
          <cell r="E61">
            <v>5184495158353.3809</v>
          </cell>
        </row>
        <row r="62">
          <cell r="E62">
            <v>18126068037591.34</v>
          </cell>
        </row>
        <row r="63">
          <cell r="E63">
            <v>-5667344329192</v>
          </cell>
        </row>
        <row r="64">
          <cell r="P64">
            <v>10543397789910.66</v>
          </cell>
        </row>
        <row r="65">
          <cell r="E65">
            <v>901330592</v>
          </cell>
          <cell r="P65">
            <v>7185603281658.8203</v>
          </cell>
        </row>
        <row r="66">
          <cell r="E66">
            <v>0</v>
          </cell>
        </row>
        <row r="67">
          <cell r="E67">
            <v>47702673876.980011</v>
          </cell>
        </row>
        <row r="68">
          <cell r="E68">
            <v>0</v>
          </cell>
        </row>
        <row r="69">
          <cell r="E69">
            <v>597566843107</v>
          </cell>
        </row>
        <row r="70">
          <cell r="E70">
            <v>1039649688</v>
          </cell>
        </row>
        <row r="71">
          <cell r="E71">
            <v>24111493548</v>
          </cell>
        </row>
        <row r="72">
          <cell r="E72">
            <v>-6058659143</v>
          </cell>
        </row>
        <row r="73">
          <cell r="E73">
            <v>-108842941</v>
          </cell>
        </row>
        <row r="74">
          <cell r="E74">
            <v>933125159</v>
          </cell>
        </row>
        <row r="80">
          <cell r="E80">
            <v>335267333144.42999</v>
          </cell>
          <cell r="P80">
            <v>2660244551910</v>
          </cell>
        </row>
        <row r="81">
          <cell r="E81">
            <v>61330601613</v>
          </cell>
          <cell r="P81">
            <v>2760265093</v>
          </cell>
        </row>
        <row r="82">
          <cell r="E82">
            <v>396597934757.42999</v>
          </cell>
          <cell r="P82">
            <v>2663004817002.9995</v>
          </cell>
        </row>
      </sheetData>
      <sheetData sheetId="2"/>
      <sheetData sheetId="3">
        <row r="13">
          <cell r="E13">
            <v>29875184458.470001</v>
          </cell>
        </row>
        <row r="14">
          <cell r="E14">
            <v>-101802764</v>
          </cell>
        </row>
        <row r="15">
          <cell r="E15">
            <v>980169788539</v>
          </cell>
        </row>
        <row r="16">
          <cell r="E16">
            <v>834314464243</v>
          </cell>
        </row>
        <row r="21">
          <cell r="E21">
            <v>41759177960</v>
          </cell>
        </row>
        <row r="22">
          <cell r="E22">
            <v>12481813184</v>
          </cell>
        </row>
        <row r="23">
          <cell r="E23">
            <v>2538214100</v>
          </cell>
        </row>
        <row r="24">
          <cell r="E24">
            <v>22440259442</v>
          </cell>
        </row>
        <row r="25">
          <cell r="E25">
            <v>766912582</v>
          </cell>
        </row>
        <row r="26">
          <cell r="E26">
            <v>141012476435.45001</v>
          </cell>
        </row>
        <row r="27">
          <cell r="E27">
            <v>303396118.44999999</v>
          </cell>
        </row>
        <row r="30">
          <cell r="E30">
            <v>0</v>
          </cell>
        </row>
        <row r="31">
          <cell r="E31">
            <v>0</v>
          </cell>
        </row>
        <row r="33">
          <cell r="E33">
            <v>2835113461</v>
          </cell>
        </row>
        <row r="34">
          <cell r="E34">
            <v>167148815242</v>
          </cell>
        </row>
        <row r="35">
          <cell r="E35">
            <v>1138675420</v>
          </cell>
        </row>
        <row r="36">
          <cell r="E36">
            <v>10057324111</v>
          </cell>
        </row>
        <row r="39">
          <cell r="E39">
            <v>1000793391</v>
          </cell>
        </row>
        <row r="40">
          <cell r="E40">
            <v>0</v>
          </cell>
        </row>
        <row r="43">
          <cell r="E43">
            <v>5944877903</v>
          </cell>
        </row>
        <row r="44">
          <cell r="E44">
            <v>0</v>
          </cell>
        </row>
        <row r="47">
          <cell r="E47">
            <v>95396873461.570007</v>
          </cell>
        </row>
        <row r="48">
          <cell r="E48">
            <v>27755041833.639999</v>
          </cell>
        </row>
        <row r="49">
          <cell r="E49">
            <v>213803784</v>
          </cell>
        </row>
        <row r="50">
          <cell r="E50">
            <v>9394227451</v>
          </cell>
        </row>
        <row r="51">
          <cell r="E51">
            <v>917880</v>
          </cell>
        </row>
        <row r="52">
          <cell r="E52">
            <v>1244451521.97</v>
          </cell>
        </row>
        <row r="53">
          <cell r="E53">
            <v>1192259867.3699999</v>
          </cell>
        </row>
        <row r="54">
          <cell r="E54">
            <v>852515177</v>
          </cell>
        </row>
      </sheetData>
      <sheetData sheetId="4">
        <row r="71">
          <cell r="E71">
            <v>1564299587210</v>
          </cell>
        </row>
      </sheetData>
      <sheetData sheetId="5">
        <row r="13">
          <cell r="A13">
            <v>41</v>
          </cell>
          <cell r="B13" t="str">
            <v>INGRESOS FISCALES</v>
          </cell>
          <cell r="E13">
            <v>19837848238</v>
          </cell>
        </row>
        <row r="14">
          <cell r="A14">
            <v>4110</v>
          </cell>
          <cell r="B14" t="str">
            <v>NO TRIBUTARIOS</v>
          </cell>
          <cell r="E14">
            <v>19858082647</v>
          </cell>
        </row>
        <row r="15">
          <cell r="A15">
            <v>4195</v>
          </cell>
          <cell r="B15" t="str">
            <v>DEVOLUCIONES Y DESCUENTOS (DB)</v>
          </cell>
          <cell r="E15">
            <v>-20234409</v>
          </cell>
        </row>
        <row r="16">
          <cell r="A16">
            <v>44</v>
          </cell>
          <cell r="B16" t="str">
            <v>TRANSFERENCIAS Y SUBVENCIONES</v>
          </cell>
          <cell r="E16">
            <v>934065362537</v>
          </cell>
        </row>
        <row r="17">
          <cell r="A17">
            <v>4428</v>
          </cell>
          <cell r="B17" t="str">
            <v>OTRAS TRANSFERENCIAS</v>
          </cell>
          <cell r="E17">
            <v>934065362537</v>
          </cell>
        </row>
        <row r="18">
          <cell r="A18">
            <v>47</v>
          </cell>
          <cell r="B18" t="str">
            <v>OPERACIONES INTERINSTITUCIONALES</v>
          </cell>
          <cell r="E18">
            <v>851587357280</v>
          </cell>
        </row>
        <row r="19">
          <cell r="A19">
            <v>4705</v>
          </cell>
          <cell r="B19" t="str">
            <v>FONDOS RECIBIDOS</v>
          </cell>
          <cell r="E19">
            <v>851587357280</v>
          </cell>
        </row>
        <row r="23">
          <cell r="B23" t="str">
            <v>COSTO DE VENTAS</v>
          </cell>
          <cell r="E23">
            <v>0</v>
          </cell>
        </row>
        <row r="25">
          <cell r="A25">
            <v>62</v>
          </cell>
          <cell r="B25" t="str">
            <v>COSTO DE VENTAS DE BIENES</v>
          </cell>
          <cell r="E25">
            <v>0</v>
          </cell>
        </row>
        <row r="27">
          <cell r="B27" t="str">
            <v>GASTOS OPERACIONALES</v>
          </cell>
          <cell r="E27">
            <v>431190386328</v>
          </cell>
        </row>
        <row r="29">
          <cell r="A29">
            <v>51</v>
          </cell>
          <cell r="B29" t="str">
            <v>DE ADMINISTRACIÓN Y OPERACIÓN</v>
          </cell>
          <cell r="E29">
            <v>222219880885</v>
          </cell>
        </row>
        <row r="30">
          <cell r="A30">
            <v>5101</v>
          </cell>
          <cell r="B30" t="str">
            <v>SUELDOS Y SALARIOS</v>
          </cell>
          <cell r="E30">
            <v>35960611024</v>
          </cell>
        </row>
        <row r="31">
          <cell r="A31" t="e">
            <v>#REF!</v>
          </cell>
          <cell r="B31" t="e">
            <v>#REF!</v>
          </cell>
          <cell r="E31">
            <v>0</v>
          </cell>
        </row>
        <row r="32">
          <cell r="A32">
            <v>5103</v>
          </cell>
          <cell r="B32" t="str">
            <v>CONTRIBUCIONES EFECTIVAS</v>
          </cell>
          <cell r="E32">
            <v>11380622466</v>
          </cell>
        </row>
        <row r="33">
          <cell r="A33">
            <v>5104</v>
          </cell>
          <cell r="B33" t="str">
            <v>APORTES SOBRE LA NÓMINA</v>
          </cell>
          <cell r="E33">
            <v>2270348900</v>
          </cell>
        </row>
        <row r="34">
          <cell r="A34">
            <v>5107</v>
          </cell>
          <cell r="B34" t="str">
            <v>PRESTACIONES SOCIALES</v>
          </cell>
          <cell r="E34">
            <v>20250366020</v>
          </cell>
        </row>
        <row r="35">
          <cell r="A35">
            <v>5108</v>
          </cell>
          <cell r="B35" t="str">
            <v>GASTOS DE PERSONAL DIVERSOS</v>
          </cell>
          <cell r="E35">
            <v>1165267905</v>
          </cell>
        </row>
        <row r="36">
          <cell r="A36">
            <v>5111</v>
          </cell>
          <cell r="B36" t="str">
            <v>GENERALES</v>
          </cell>
          <cell r="E36">
            <v>150843203464</v>
          </cell>
        </row>
        <row r="37">
          <cell r="A37">
            <v>5120</v>
          </cell>
          <cell r="B37" t="str">
            <v>IMPUESTOS, CONTRIBUCIONES Y TASAS</v>
          </cell>
          <cell r="E37">
            <v>349461106</v>
          </cell>
        </row>
        <row r="38">
          <cell r="A38">
            <v>53</v>
          </cell>
          <cell r="B38" t="str">
            <v>DETERIORO, DEPRECIACIONES, AMORTIZACIONES Y PROVISIONES</v>
          </cell>
          <cell r="E38">
            <v>162921041437</v>
          </cell>
        </row>
        <row r="39">
          <cell r="A39" t="e">
            <v>#REF!</v>
          </cell>
          <cell r="B39" t="e">
            <v>#REF!</v>
          </cell>
          <cell r="E39">
            <v>5330221071</v>
          </cell>
        </row>
        <row r="40">
          <cell r="A40" t="e">
            <v>#REF!</v>
          </cell>
          <cell r="B40" t="e">
            <v>#REF!</v>
          </cell>
          <cell r="E40">
            <v>5330221071</v>
          </cell>
        </row>
        <row r="41">
          <cell r="A41">
            <v>5360</v>
          </cell>
          <cell r="B41" t="str">
            <v>DEPRECIACIÓN DE PROPIEDADES, PLANTA Y EQUIPO</v>
          </cell>
          <cell r="E41">
            <v>2582249332</v>
          </cell>
        </row>
        <row r="42">
          <cell r="A42">
            <v>5364</v>
          </cell>
          <cell r="B42" t="str">
            <v>DEPRECIACIÓN DE BIENES DE USO PÚBLICO</v>
          </cell>
          <cell r="E42">
            <v>148362941463</v>
          </cell>
        </row>
        <row r="43">
          <cell r="A43">
            <v>5366</v>
          </cell>
          <cell r="B43" t="str">
            <v>AMORTIZACIÓN DE ACTIVOS INTANGIBLES</v>
          </cell>
          <cell r="E43">
            <v>505465187</v>
          </cell>
        </row>
        <row r="44">
          <cell r="A44">
            <v>5368</v>
          </cell>
          <cell r="B44" t="str">
            <v>PROVISIÓN LITIGIOS Y DEMANDAS</v>
          </cell>
          <cell r="E44">
            <v>11470385455</v>
          </cell>
        </row>
        <row r="45">
          <cell r="A45">
            <v>54</v>
          </cell>
          <cell r="B45" t="str">
            <v>TRANSFERENCIAS Y SUBVENCIONES</v>
          </cell>
          <cell r="E45">
            <v>36533754092</v>
          </cell>
        </row>
        <row r="46">
          <cell r="A46">
            <v>5423</v>
          </cell>
          <cell r="B46" t="str">
            <v>OTRAS TRANSFERENCIAS</v>
          </cell>
          <cell r="E46">
            <v>36267167292</v>
          </cell>
        </row>
        <row r="47">
          <cell r="A47">
            <v>5424</v>
          </cell>
          <cell r="B47" t="str">
            <v>SUBVENCIONES</v>
          </cell>
          <cell r="E47">
            <v>266586800</v>
          </cell>
        </row>
        <row r="48">
          <cell r="A48">
            <v>57</v>
          </cell>
          <cell r="B48" t="str">
            <v>OPERACIONES INTERINSTITUCIONALES</v>
          </cell>
          <cell r="E48">
            <v>9515709914</v>
          </cell>
        </row>
        <row r="49">
          <cell r="A49">
            <v>5720</v>
          </cell>
          <cell r="B49" t="str">
            <v>OPERACIONES DE ENLACE</v>
          </cell>
          <cell r="E49">
            <v>4185488843</v>
          </cell>
        </row>
        <row r="50">
          <cell r="A50">
            <v>5722</v>
          </cell>
          <cell r="B50" t="str">
            <v>OPERACIONES SIN FLUJO DE EFECTIVO</v>
          </cell>
          <cell r="E50">
            <v>5330221071</v>
          </cell>
        </row>
        <row r="52">
          <cell r="B52" t="str">
            <v>RESULTADO OPERACIONAL DEL EJERCICIO</v>
          </cell>
          <cell r="E52">
            <v>1374300181727</v>
          </cell>
        </row>
        <row r="54">
          <cell r="A54">
            <v>48</v>
          </cell>
          <cell r="B54" t="str">
            <v>OTROS INGRESOS</v>
          </cell>
          <cell r="E54">
            <v>180925595713</v>
          </cell>
        </row>
        <row r="55">
          <cell r="A55">
            <v>4802</v>
          </cell>
          <cell r="B55" t="str">
            <v>FINANCIEROS</v>
          </cell>
          <cell r="E55">
            <v>154625926002</v>
          </cell>
        </row>
        <row r="56">
          <cell r="A56">
            <v>4808</v>
          </cell>
          <cell r="B56" t="str">
            <v>INGRESOS DIVERSOS</v>
          </cell>
          <cell r="E56">
            <v>17558184568</v>
          </cell>
        </row>
        <row r="57">
          <cell r="A57">
            <v>4830</v>
          </cell>
          <cell r="B57" t="str">
            <v>REVERSION DE PERDIDAS POR DETERIORO DE VALOR</v>
          </cell>
          <cell r="E57">
            <v>1636754235</v>
          </cell>
        </row>
        <row r="58">
          <cell r="A58">
            <v>4831</v>
          </cell>
          <cell r="B58" t="str">
            <v>REVERSION DE PROVISIONES</v>
          </cell>
          <cell r="E58">
            <v>7104730908</v>
          </cell>
        </row>
        <row r="59">
          <cell r="A59">
            <v>58</v>
          </cell>
          <cell r="B59" t="str">
            <v>OTROS GASTOS</v>
          </cell>
          <cell r="E59">
            <v>17948307504</v>
          </cell>
        </row>
        <row r="60">
          <cell r="A60">
            <v>5802</v>
          </cell>
          <cell r="B60" t="str">
            <v>COMISIONES</v>
          </cell>
          <cell r="E60">
            <v>958632</v>
          </cell>
        </row>
        <row r="61">
          <cell r="A61">
            <v>5804</v>
          </cell>
          <cell r="B61" t="str">
            <v>FINANCIEROS</v>
          </cell>
          <cell r="E61">
            <v>9074175044</v>
          </cell>
        </row>
        <row r="62">
          <cell r="A62">
            <v>5890</v>
          </cell>
          <cell r="B62" t="str">
            <v>GASTOS DIVERSOS</v>
          </cell>
          <cell r="E62">
            <v>4702538016</v>
          </cell>
        </row>
        <row r="63">
          <cell r="A63">
            <v>5893</v>
          </cell>
          <cell r="B63" t="str">
            <v>DEVOLUCIONES Y DESCUENTOS INGRESOS FISCALES</v>
          </cell>
          <cell r="E63">
            <v>4170635812</v>
          </cell>
        </row>
        <row r="66">
          <cell r="B66" t="str">
            <v>RESULTADO DEL EJERCICIO</v>
          </cell>
          <cell r="E66">
            <v>1537277469936</v>
          </cell>
        </row>
        <row r="71">
          <cell r="B71" t="str">
            <v>RESULTADO DEL EJERCICIO</v>
          </cell>
          <cell r="E71">
            <v>1537277469936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"/>
  <sheetViews>
    <sheetView topLeftCell="A32" zoomScale="80" zoomScaleNormal="80" workbookViewId="0">
      <selection activeCell="E66" sqref="E66:G66"/>
    </sheetView>
  </sheetViews>
  <sheetFormatPr baseColWidth="10" defaultRowHeight="12.75" x14ac:dyDescent="0.2"/>
  <cols>
    <col min="1" max="1" width="11.5703125" customWidth="1"/>
    <col min="3" max="3" width="40.85546875" customWidth="1"/>
    <col min="4" max="4" width="11.42578125" customWidth="1"/>
    <col min="5" max="5" width="20.140625" customWidth="1"/>
    <col min="7" max="7" width="23" style="7" customWidth="1"/>
    <col min="8" max="8" width="15.85546875" customWidth="1"/>
    <col min="9" max="9" width="4.7109375" customWidth="1"/>
    <col min="11" max="11" width="15" customWidth="1"/>
  </cols>
  <sheetData>
    <row r="1" spans="1:8" ht="18" x14ac:dyDescent="0.25">
      <c r="A1" s="252" t="s">
        <v>162</v>
      </c>
      <c r="B1" s="253"/>
      <c r="C1" s="253"/>
      <c r="D1" s="253"/>
      <c r="E1" s="253"/>
      <c r="F1" s="253"/>
      <c r="G1" s="253"/>
      <c r="H1" s="254"/>
    </row>
    <row r="2" spans="1:8" ht="15.75" x14ac:dyDescent="0.25">
      <c r="A2" s="255" t="s">
        <v>163</v>
      </c>
      <c r="B2" s="256"/>
      <c r="C2" s="256"/>
      <c r="D2" s="256"/>
      <c r="E2" s="256"/>
      <c r="F2" s="256"/>
      <c r="G2" s="256"/>
      <c r="H2" s="257"/>
    </row>
    <row r="3" spans="1:8" ht="15.75" x14ac:dyDescent="0.25">
      <c r="A3" s="255" t="s">
        <v>164</v>
      </c>
      <c r="B3" s="256"/>
      <c r="C3" s="256"/>
      <c r="D3" s="256"/>
      <c r="E3" s="256"/>
      <c r="F3" s="256"/>
      <c r="G3" s="256"/>
      <c r="H3" s="257"/>
    </row>
    <row r="4" spans="1:8" ht="15.75" x14ac:dyDescent="0.25">
      <c r="A4" s="255" t="s">
        <v>3</v>
      </c>
      <c r="B4" s="256"/>
      <c r="C4" s="256"/>
      <c r="D4" s="256"/>
      <c r="E4" s="256"/>
      <c r="F4" s="256"/>
      <c r="G4" s="256"/>
      <c r="H4" s="257"/>
    </row>
    <row r="5" spans="1:8" ht="15.75" x14ac:dyDescent="0.25">
      <c r="A5" s="180"/>
      <c r="B5" s="181"/>
      <c r="C5" s="181"/>
      <c r="D5" s="181"/>
      <c r="E5" s="181"/>
      <c r="F5" s="181"/>
      <c r="G5" s="181"/>
      <c r="H5" s="182"/>
    </row>
    <row r="6" spans="1:8" ht="15.75" x14ac:dyDescent="0.25">
      <c r="A6" s="180"/>
      <c r="B6" s="181"/>
      <c r="C6" s="181"/>
      <c r="D6" s="181"/>
      <c r="E6" s="181"/>
      <c r="F6" s="181"/>
      <c r="G6" s="181"/>
      <c r="H6" s="182"/>
    </row>
    <row r="7" spans="1:8" ht="15.75" x14ac:dyDescent="0.25">
      <c r="A7" s="183"/>
      <c r="B7" s="184"/>
      <c r="C7" s="184"/>
      <c r="D7" s="184"/>
      <c r="E7" s="184"/>
      <c r="F7" s="184"/>
      <c r="G7" s="184"/>
      <c r="H7" s="185"/>
    </row>
    <row r="8" spans="1:8" ht="24" thickBot="1" x14ac:dyDescent="0.4">
      <c r="A8" s="186"/>
      <c r="B8" s="187"/>
      <c r="C8" s="187"/>
      <c r="D8" s="187"/>
      <c r="E8" s="188"/>
      <c r="F8" s="188"/>
      <c r="G8" s="188"/>
      <c r="H8" s="189"/>
    </row>
    <row r="9" spans="1:8" ht="18.75" x14ac:dyDescent="0.3">
      <c r="A9" s="190"/>
      <c r="B9" s="191"/>
      <c r="C9" s="191"/>
      <c r="D9" s="191"/>
      <c r="E9" s="192" t="s">
        <v>165</v>
      </c>
      <c r="F9" s="193"/>
      <c r="G9" s="192" t="s">
        <v>166</v>
      </c>
      <c r="H9" s="194"/>
    </row>
    <row r="10" spans="1:8" ht="25.5" x14ac:dyDescent="0.35">
      <c r="A10" s="195"/>
      <c r="B10" s="196"/>
      <c r="C10" s="196"/>
      <c r="D10" s="196"/>
      <c r="E10" s="197"/>
      <c r="F10" s="197"/>
      <c r="G10" s="197"/>
      <c r="H10" s="198"/>
    </row>
    <row r="11" spans="1:8" ht="26.25" x14ac:dyDescent="0.4">
      <c r="A11" s="199"/>
      <c r="B11" s="196" t="s">
        <v>167</v>
      </c>
      <c r="C11" s="196"/>
      <c r="D11" s="196"/>
      <c r="E11" s="200">
        <f>+E13+E16+E18</f>
        <v>1844257634476</v>
      </c>
      <c r="F11" s="201"/>
      <c r="G11" s="200">
        <f>+G13+G16+G18</f>
        <v>1805490568055</v>
      </c>
      <c r="H11" s="202"/>
    </row>
    <row r="12" spans="1:8" ht="20.25" x14ac:dyDescent="0.3">
      <c r="A12" s="203"/>
      <c r="B12" s="196"/>
      <c r="C12" s="196"/>
      <c r="D12" s="196"/>
      <c r="E12" s="204"/>
      <c r="F12" s="204"/>
      <c r="G12" s="204"/>
      <c r="H12" s="205"/>
    </row>
    <row r="13" spans="1:8" ht="15.75" x14ac:dyDescent="0.25">
      <c r="A13" s="206">
        <v>41</v>
      </c>
      <c r="B13" s="196" t="s">
        <v>168</v>
      </c>
      <c r="C13" s="196"/>
      <c r="D13" s="196"/>
      <c r="E13" s="200">
        <f>+E15+E14</f>
        <v>29773381694</v>
      </c>
      <c r="F13" s="201"/>
      <c r="G13" s="200">
        <f>+G15+G14</f>
        <v>19837848238</v>
      </c>
      <c r="H13" s="205"/>
    </row>
    <row r="14" spans="1:8" ht="23.25" x14ac:dyDescent="0.35">
      <c r="A14" s="207">
        <v>4110</v>
      </c>
      <c r="B14" s="208" t="s">
        <v>169</v>
      </c>
      <c r="C14" s="208"/>
      <c r="D14" s="208"/>
      <c r="E14" s="204">
        <f>ROUND([1]resultados!E13,0)</f>
        <v>29875184458</v>
      </c>
      <c r="F14" s="201"/>
      <c r="G14" s="204">
        <f>VLOOKUP(A14,'[1]resultados OCTUBRE 2023'!A13:E63,5,0)</f>
        <v>19858082647</v>
      </c>
      <c r="H14" s="209"/>
    </row>
    <row r="15" spans="1:8" ht="23.25" x14ac:dyDescent="0.35">
      <c r="A15" s="207">
        <v>4195</v>
      </c>
      <c r="B15" s="208" t="s">
        <v>170</v>
      </c>
      <c r="C15" s="208"/>
      <c r="D15" s="208"/>
      <c r="E15" s="204">
        <f>ROUND([1]resultados!E14,0)</f>
        <v>-101802764</v>
      </c>
      <c r="F15" s="201"/>
      <c r="G15" s="204">
        <f>VLOOKUP(A15,'[1]resultados OCTUBRE 2023'!A14:E64,5,0)</f>
        <v>-20234409</v>
      </c>
      <c r="H15" s="209"/>
    </row>
    <row r="16" spans="1:8" ht="23.25" x14ac:dyDescent="0.35">
      <c r="A16" s="206">
        <v>44</v>
      </c>
      <c r="B16" s="196" t="s">
        <v>171</v>
      </c>
      <c r="C16" s="208"/>
      <c r="D16" s="208"/>
      <c r="E16" s="200">
        <f>+E17</f>
        <v>980169788539</v>
      </c>
      <c r="F16" s="201"/>
      <c r="G16" s="200">
        <f>+G17</f>
        <v>934065362537</v>
      </c>
      <c r="H16" s="209"/>
    </row>
    <row r="17" spans="1:8" ht="23.25" x14ac:dyDescent="0.35">
      <c r="A17" s="207">
        <v>4428</v>
      </c>
      <c r="B17" s="208" t="s">
        <v>172</v>
      </c>
      <c r="C17" s="208"/>
      <c r="D17" s="208"/>
      <c r="E17" s="204">
        <f>ROUND([1]resultados!E15,0)</f>
        <v>980169788539</v>
      </c>
      <c r="F17" s="201"/>
      <c r="G17" s="204">
        <f>VLOOKUP(A17,'[1]resultados OCTUBRE 2023'!A16:E66,5,0)</f>
        <v>934065362537</v>
      </c>
      <c r="H17" s="210"/>
    </row>
    <row r="18" spans="1:8" ht="23.25" x14ac:dyDescent="0.35">
      <c r="A18" s="206">
        <v>47</v>
      </c>
      <c r="B18" s="196" t="s">
        <v>173</v>
      </c>
      <c r="C18" s="208"/>
      <c r="D18" s="208"/>
      <c r="E18" s="200">
        <f>+E19</f>
        <v>834314464243</v>
      </c>
      <c r="F18" s="201"/>
      <c r="G18" s="200">
        <f>+G19</f>
        <v>851587357280</v>
      </c>
      <c r="H18" s="210"/>
    </row>
    <row r="19" spans="1:8" ht="20.25" x14ac:dyDescent="0.3">
      <c r="A19" s="207">
        <v>4705</v>
      </c>
      <c r="B19" s="208" t="s">
        <v>174</v>
      </c>
      <c r="C19" s="208"/>
      <c r="D19" s="208"/>
      <c r="E19" s="204">
        <f>ROUND([1]resultados!E16,0)</f>
        <v>834314464243</v>
      </c>
      <c r="F19" s="211"/>
      <c r="G19" s="204">
        <f>VLOOKUP(A19,'[1]resultados OCTUBRE 2023'!A18:E68,5,0)</f>
        <v>851587357280</v>
      </c>
      <c r="H19" s="212"/>
    </row>
    <row r="20" spans="1:8" ht="20.25" x14ac:dyDescent="0.3">
      <c r="A20" s="213"/>
      <c r="B20" s="208"/>
      <c r="C20" s="208"/>
      <c r="D20" s="208"/>
      <c r="E20" s="204"/>
      <c r="F20" s="211"/>
      <c r="G20" s="204"/>
      <c r="H20" s="214"/>
    </row>
    <row r="21" spans="1:8" ht="20.25" hidden="1" x14ac:dyDescent="0.3">
      <c r="A21" s="213"/>
      <c r="B21" s="208"/>
      <c r="C21" s="208"/>
      <c r="D21" s="208"/>
      <c r="E21" s="204"/>
      <c r="F21" s="211"/>
      <c r="G21" s="204"/>
      <c r="H21" s="215"/>
    </row>
    <row r="22" spans="1:8" ht="23.25" hidden="1" x14ac:dyDescent="0.35">
      <c r="A22" s="213"/>
      <c r="B22" s="208"/>
      <c r="C22" s="208"/>
      <c r="D22" s="208"/>
      <c r="E22" s="204"/>
      <c r="F22" s="204"/>
      <c r="G22" s="204"/>
      <c r="H22" s="216"/>
    </row>
    <row r="23" spans="1:8" ht="21" hidden="1" thickBot="1" x14ac:dyDescent="0.35">
      <c r="A23" s="213"/>
      <c r="B23" s="196" t="s">
        <v>175</v>
      </c>
      <c r="C23" s="196"/>
      <c r="D23" s="196"/>
      <c r="E23" s="217">
        <f>SUM(E25:E25)</f>
        <v>0</v>
      </c>
      <c r="F23" s="211"/>
      <c r="G23" s="217">
        <v>0</v>
      </c>
      <c r="H23" s="215"/>
    </row>
    <row r="24" spans="1:8" ht="20.25" hidden="1" x14ac:dyDescent="0.3">
      <c r="A24" s="213"/>
      <c r="B24" s="218"/>
      <c r="C24" s="218"/>
      <c r="D24" s="218"/>
      <c r="E24" s="219"/>
      <c r="F24" s="211"/>
      <c r="G24" s="219"/>
      <c r="H24" s="215"/>
    </row>
    <row r="25" spans="1:8" ht="20.25" hidden="1" x14ac:dyDescent="0.3">
      <c r="A25" s="213">
        <v>62</v>
      </c>
      <c r="B25" s="208" t="s">
        <v>176</v>
      </c>
      <c r="C25" s="208"/>
      <c r="D25" s="208"/>
      <c r="E25" s="204">
        <v>0</v>
      </c>
      <c r="F25" s="211"/>
      <c r="G25" s="204">
        <v>0</v>
      </c>
      <c r="H25" s="215"/>
    </row>
    <row r="26" spans="1:8" ht="20.25" x14ac:dyDescent="0.3">
      <c r="A26" s="213"/>
      <c r="B26" s="196"/>
      <c r="C26" s="196"/>
      <c r="D26" s="196"/>
      <c r="E26" s="204"/>
      <c r="F26" s="211"/>
      <c r="G26" s="204"/>
      <c r="H26" s="214"/>
    </row>
    <row r="27" spans="1:8" ht="20.25" x14ac:dyDescent="0.3">
      <c r="A27" s="213"/>
      <c r="B27" s="196" t="s">
        <v>177</v>
      </c>
      <c r="C27" s="196"/>
      <c r="D27" s="196"/>
      <c r="E27" s="200">
        <f>+E29+E37+E45+E48</f>
        <v>409427849350</v>
      </c>
      <c r="F27" s="211"/>
      <c r="G27" s="200">
        <f>+G29+G37+G45+G48</f>
        <v>431190386328</v>
      </c>
      <c r="H27" s="212"/>
    </row>
    <row r="28" spans="1:8" ht="20.25" x14ac:dyDescent="0.3">
      <c r="A28" s="213"/>
      <c r="B28" s="208"/>
      <c r="C28" s="208"/>
      <c r="D28" s="208"/>
      <c r="E28" s="204"/>
      <c r="F28" s="211"/>
      <c r="G28" s="204"/>
      <c r="H28" s="214"/>
    </row>
    <row r="29" spans="1:8" ht="20.25" x14ac:dyDescent="0.3">
      <c r="A29" s="206">
        <v>51</v>
      </c>
      <c r="B29" s="196" t="s">
        <v>178</v>
      </c>
      <c r="C29" s="196"/>
      <c r="D29" s="208"/>
      <c r="E29" s="200">
        <f>SUM(E30:E36)</f>
        <v>221302249822</v>
      </c>
      <c r="F29" s="220"/>
      <c r="G29" s="200">
        <f>SUM(G30:G36)</f>
        <v>222219880885</v>
      </c>
      <c r="H29" s="214"/>
    </row>
    <row r="30" spans="1:8" ht="20.25" x14ac:dyDescent="0.3">
      <c r="A30" s="207">
        <v>5101</v>
      </c>
      <c r="B30" s="208" t="s">
        <v>179</v>
      </c>
      <c r="C30" s="208"/>
      <c r="D30" s="208"/>
      <c r="E30" s="204">
        <f>ROUND([1]resultados!E21,0)</f>
        <v>41759177960</v>
      </c>
      <c r="F30" s="204"/>
      <c r="G30" s="204">
        <f>VLOOKUP(A30,'[1]resultados OCTUBRE 2023'!A29:E79,5,0)</f>
        <v>35960611024</v>
      </c>
      <c r="H30" s="212"/>
    </row>
    <row r="31" spans="1:8" ht="20.25" x14ac:dyDescent="0.3">
      <c r="A31" s="207">
        <v>5103</v>
      </c>
      <c r="B31" s="208" t="s">
        <v>180</v>
      </c>
      <c r="C31" s="208"/>
      <c r="D31" s="208"/>
      <c r="E31" s="204">
        <f>ROUND([1]resultados!E22,0)</f>
        <v>12481813184</v>
      </c>
      <c r="F31" s="204"/>
      <c r="G31" s="204">
        <f>VLOOKUP(A31,'[1]resultados OCTUBRE 2023'!A30:E80,5,0)</f>
        <v>11380622466</v>
      </c>
      <c r="H31" s="212"/>
    </row>
    <row r="32" spans="1:8" ht="20.25" x14ac:dyDescent="0.3">
      <c r="A32" s="207">
        <v>5104</v>
      </c>
      <c r="B32" s="208" t="s">
        <v>181</v>
      </c>
      <c r="C32" s="208"/>
      <c r="D32" s="208"/>
      <c r="E32" s="204">
        <f>ROUND([1]resultados!E23,0)</f>
        <v>2538214100</v>
      </c>
      <c r="F32" s="204"/>
      <c r="G32" s="204">
        <f>VLOOKUP(A32,'[1]resultados OCTUBRE 2023'!A31:E81,5,0)</f>
        <v>2270348900</v>
      </c>
      <c r="H32" s="212"/>
    </row>
    <row r="33" spans="1:8" ht="20.25" x14ac:dyDescent="0.3">
      <c r="A33" s="207">
        <v>5107</v>
      </c>
      <c r="B33" s="208" t="s">
        <v>182</v>
      </c>
      <c r="C33" s="208"/>
      <c r="D33" s="208"/>
      <c r="E33" s="204">
        <f>ROUND([1]resultados!E24,0)</f>
        <v>22440259442</v>
      </c>
      <c r="F33" s="204"/>
      <c r="G33" s="204">
        <f>VLOOKUP(A33,'[1]resultados OCTUBRE 2023'!A32:E82,5,0)</f>
        <v>20250366020</v>
      </c>
      <c r="H33" s="212"/>
    </row>
    <row r="34" spans="1:8" ht="20.25" x14ac:dyDescent="0.3">
      <c r="A34" s="207">
        <v>5108</v>
      </c>
      <c r="B34" s="208" t="s">
        <v>183</v>
      </c>
      <c r="C34" s="208"/>
      <c r="D34" s="208"/>
      <c r="E34" s="204">
        <f>ROUND([1]resultados!E25,0)</f>
        <v>766912582</v>
      </c>
      <c r="F34" s="204"/>
      <c r="G34" s="204">
        <f>VLOOKUP(A34,'[1]resultados OCTUBRE 2023'!A33:E83,5,0)</f>
        <v>1165267905</v>
      </c>
      <c r="H34" s="212"/>
    </row>
    <row r="35" spans="1:8" ht="20.25" x14ac:dyDescent="0.3">
      <c r="A35" s="207">
        <v>5111</v>
      </c>
      <c r="B35" s="208" t="s">
        <v>184</v>
      </c>
      <c r="C35" s="208"/>
      <c r="D35" s="208"/>
      <c r="E35" s="204">
        <f>ROUND([1]resultados!E26,0)+1</f>
        <v>141012476436</v>
      </c>
      <c r="F35" s="204"/>
      <c r="G35" s="204">
        <f>VLOOKUP(A35,'[1]resultados OCTUBRE 2023'!A34:E84,5,0)</f>
        <v>150843203464</v>
      </c>
      <c r="H35" s="212"/>
    </row>
    <row r="36" spans="1:8" ht="20.25" x14ac:dyDescent="0.3">
      <c r="A36" s="207">
        <v>5120</v>
      </c>
      <c r="B36" s="208" t="s">
        <v>185</v>
      </c>
      <c r="C36" s="208"/>
      <c r="D36" s="208"/>
      <c r="E36" s="204">
        <f>ROUND([1]resultados!E27,0)</f>
        <v>303396118</v>
      </c>
      <c r="F36" s="204"/>
      <c r="G36" s="204">
        <f>VLOOKUP(A36,'[1]resultados OCTUBRE 2023'!A35:E85,5,0)</f>
        <v>349461106</v>
      </c>
      <c r="H36" s="212"/>
    </row>
    <row r="37" spans="1:8" ht="20.25" x14ac:dyDescent="0.3">
      <c r="A37" s="206">
        <v>53</v>
      </c>
      <c r="B37" s="196" t="s">
        <v>186</v>
      </c>
      <c r="C37" s="208"/>
      <c r="D37" s="208"/>
      <c r="E37" s="200">
        <f>SUM(E38:E44)</f>
        <v>181179928234</v>
      </c>
      <c r="F37" s="204"/>
      <c r="G37" s="200">
        <f>SUM(G38:G44)</f>
        <v>162921041437</v>
      </c>
      <c r="H37" s="212"/>
    </row>
    <row r="38" spans="1:8" ht="20.25" hidden="1" x14ac:dyDescent="0.3">
      <c r="A38" s="213">
        <v>5347</v>
      </c>
      <c r="B38" s="208" t="s">
        <v>187</v>
      </c>
      <c r="C38" s="208"/>
      <c r="D38" s="208"/>
      <c r="E38" s="204">
        <f>ROUND([1]resultados!E30,0)</f>
        <v>0</v>
      </c>
      <c r="F38" s="204"/>
      <c r="H38" s="212"/>
    </row>
    <row r="39" spans="1:8" ht="20.25" hidden="1" x14ac:dyDescent="0.3">
      <c r="A39" s="213">
        <v>5350</v>
      </c>
      <c r="B39" s="208" t="s">
        <v>188</v>
      </c>
      <c r="C39" s="208"/>
      <c r="D39" s="208"/>
      <c r="E39" s="204">
        <f>ROUND([1]resultados!E31,0)</f>
        <v>0</v>
      </c>
      <c r="F39" s="204"/>
      <c r="G39" s="204">
        <v>0</v>
      </c>
      <c r="H39" s="212"/>
    </row>
    <row r="40" spans="1:8" ht="20.25" hidden="1" x14ac:dyDescent="0.3">
      <c r="A40" s="213">
        <v>5351</v>
      </c>
      <c r="B40" s="208" t="s">
        <v>189</v>
      </c>
      <c r="C40" s="208"/>
      <c r="D40" s="208"/>
      <c r="E40" s="204">
        <v>0</v>
      </c>
      <c r="F40" s="204"/>
      <c r="G40" s="204"/>
      <c r="H40" s="212"/>
    </row>
    <row r="41" spans="1:8" ht="20.25" x14ac:dyDescent="0.3">
      <c r="A41" s="207">
        <v>5360</v>
      </c>
      <c r="B41" s="208" t="s">
        <v>190</v>
      </c>
      <c r="C41" s="208"/>
      <c r="D41" s="208"/>
      <c r="E41" s="204">
        <f>ROUND([1]resultados!E33,0)</f>
        <v>2835113461</v>
      </c>
      <c r="F41" s="211"/>
      <c r="G41" s="204">
        <f>VLOOKUP(A41,'[1]resultados OCTUBRE 2023'!A40:E90,5,0)</f>
        <v>2582249332</v>
      </c>
      <c r="H41" s="212"/>
    </row>
    <row r="42" spans="1:8" ht="20.25" x14ac:dyDescent="0.3">
      <c r="A42" s="207">
        <v>5364</v>
      </c>
      <c r="B42" s="208" t="s">
        <v>191</v>
      </c>
      <c r="C42" s="208"/>
      <c r="D42" s="208"/>
      <c r="E42" s="204">
        <f>ROUND([1]resultados!E34,0)</f>
        <v>167148815242</v>
      </c>
      <c r="F42" s="211"/>
      <c r="G42" s="204">
        <f>VLOOKUP(A42,'[1]resultados OCTUBRE 2023'!A41:E91,5,0)</f>
        <v>148362941463</v>
      </c>
      <c r="H42" s="212"/>
    </row>
    <row r="43" spans="1:8" ht="20.25" x14ac:dyDescent="0.3">
      <c r="A43" s="207">
        <v>5366</v>
      </c>
      <c r="B43" s="208" t="s">
        <v>192</v>
      </c>
      <c r="C43" s="208"/>
      <c r="D43" s="208"/>
      <c r="E43" s="204">
        <f>ROUND([1]resultados!E35,0)</f>
        <v>1138675420</v>
      </c>
      <c r="F43" s="211"/>
      <c r="G43" s="204">
        <f>VLOOKUP(A43,'[1]resultados OCTUBRE 2023'!A42:E92,5,0)</f>
        <v>505465187</v>
      </c>
      <c r="H43" s="212"/>
    </row>
    <row r="44" spans="1:8" ht="20.25" x14ac:dyDescent="0.3">
      <c r="A44" s="213">
        <v>5368</v>
      </c>
      <c r="B44" s="208" t="s">
        <v>193</v>
      </c>
      <c r="C44" s="208"/>
      <c r="D44" s="208"/>
      <c r="E44" s="204">
        <f>ROUND([1]resultados!E36,0)</f>
        <v>10057324111</v>
      </c>
      <c r="F44" s="211"/>
      <c r="G44" s="204">
        <f>VLOOKUP(A44,'[1]resultados OCTUBRE 2023'!A43:E93,5,0)</f>
        <v>11470385455</v>
      </c>
      <c r="H44" s="212"/>
    </row>
    <row r="45" spans="1:8" ht="20.25" x14ac:dyDescent="0.3">
      <c r="A45" s="180">
        <v>54</v>
      </c>
      <c r="B45" s="196" t="s">
        <v>171</v>
      </c>
      <c r="C45" s="196"/>
      <c r="D45" s="196"/>
      <c r="E45" s="200">
        <f>+E46+E47</f>
        <v>1000793391</v>
      </c>
      <c r="F45" s="220"/>
      <c r="G45" s="200">
        <f>+G46+G47</f>
        <v>36533754092</v>
      </c>
      <c r="H45" s="212"/>
    </row>
    <row r="46" spans="1:8" ht="20.25" x14ac:dyDescent="0.3">
      <c r="A46" s="207">
        <v>5423</v>
      </c>
      <c r="B46" s="208" t="s">
        <v>172</v>
      </c>
      <c r="C46" s="208"/>
      <c r="D46" s="208"/>
      <c r="E46" s="204">
        <f>ROUND([1]resultados!E39,0)</f>
        <v>1000793391</v>
      </c>
      <c r="F46" s="211"/>
      <c r="G46" s="204">
        <f>VLOOKUP(A46,'[1]resultados OCTUBRE 2023'!A45:E95,5,0)</f>
        <v>36267167292</v>
      </c>
      <c r="H46" s="212"/>
    </row>
    <row r="47" spans="1:8" ht="20.25" x14ac:dyDescent="0.3">
      <c r="A47" s="207">
        <v>5424</v>
      </c>
      <c r="B47" s="208" t="s">
        <v>194</v>
      </c>
      <c r="C47" s="208"/>
      <c r="D47" s="208"/>
      <c r="E47" s="204">
        <f>ROUND([1]resultados!E40,0)</f>
        <v>0</v>
      </c>
      <c r="F47" s="211"/>
      <c r="G47" s="204">
        <f>VLOOKUP(A47,'[1]resultados OCTUBRE 2023'!A46:E96,5,0)</f>
        <v>266586800</v>
      </c>
      <c r="H47" s="212"/>
    </row>
    <row r="48" spans="1:8" s="224" customFormat="1" ht="15.75" x14ac:dyDescent="0.25">
      <c r="A48" s="206">
        <v>57</v>
      </c>
      <c r="B48" s="221" t="s">
        <v>173</v>
      </c>
      <c r="C48" s="196"/>
      <c r="D48" s="196"/>
      <c r="E48" s="200">
        <f>+E50+E49</f>
        <v>5944877903</v>
      </c>
      <c r="F48" s="201"/>
      <c r="G48" s="222">
        <f>+G49+G50</f>
        <v>9515709914</v>
      </c>
      <c r="H48" s="223"/>
    </row>
    <row r="49" spans="1:8" ht="15" x14ac:dyDescent="0.2">
      <c r="A49" s="207">
        <v>5720</v>
      </c>
      <c r="B49" s="225" t="s">
        <v>195</v>
      </c>
      <c r="C49" s="208"/>
      <c r="D49" s="208"/>
      <c r="E49" s="204">
        <f>ROUND([1]resultados!E43,0)</f>
        <v>5944877903</v>
      </c>
      <c r="F49" s="204"/>
      <c r="G49" s="204">
        <f>VLOOKUP(A49,'[1]resultados OCTUBRE 2023'!A48:E98,5,0)</f>
        <v>4185488843</v>
      </c>
      <c r="H49" s="226"/>
    </row>
    <row r="50" spans="1:8" ht="18" customHeight="1" x14ac:dyDescent="0.35">
      <c r="A50" s="207">
        <v>5722</v>
      </c>
      <c r="B50" s="208" t="s">
        <v>196</v>
      </c>
      <c r="C50" s="227"/>
      <c r="D50" s="227"/>
      <c r="E50" s="204">
        <f>ROUND([1]resultados!E44,0)</f>
        <v>0</v>
      </c>
      <c r="F50" s="201"/>
      <c r="G50" s="204">
        <f>VLOOKUP(A50,'[1]resultados OCTUBRE 2023'!A49:E99,5,0)</f>
        <v>5330221071</v>
      </c>
      <c r="H50" s="198"/>
    </row>
    <row r="51" spans="1:8" ht="25.5" x14ac:dyDescent="0.35">
      <c r="A51" s="213"/>
      <c r="B51" s="227"/>
      <c r="C51" s="227"/>
      <c r="D51" s="227"/>
      <c r="E51" s="228"/>
      <c r="F51" s="201"/>
      <c r="G51" s="204"/>
      <c r="H51" s="198"/>
    </row>
    <row r="52" spans="1:8" ht="15" x14ac:dyDescent="0.2">
      <c r="A52" s="213"/>
      <c r="B52" s="196" t="s">
        <v>197</v>
      </c>
      <c r="C52" s="196"/>
      <c r="D52" s="196"/>
      <c r="E52" s="222">
        <f>+E11-E27</f>
        <v>1434829785126</v>
      </c>
      <c r="F52" s="201"/>
      <c r="G52" s="222">
        <f>+G11-G27</f>
        <v>1374300181727</v>
      </c>
      <c r="H52" s="229"/>
    </row>
    <row r="53" spans="1:8" ht="15" x14ac:dyDescent="0.2">
      <c r="A53" s="213"/>
      <c r="B53" s="196"/>
      <c r="C53" s="196"/>
      <c r="D53" s="196"/>
      <c r="E53" s="204"/>
      <c r="F53" s="204"/>
      <c r="H53" s="226"/>
    </row>
    <row r="54" spans="1:8" ht="15.75" x14ac:dyDescent="0.25">
      <c r="A54" s="206">
        <v>48</v>
      </c>
      <c r="B54" s="196" t="s">
        <v>198</v>
      </c>
      <c r="C54" s="196"/>
      <c r="D54" s="196"/>
      <c r="E54" s="200">
        <f>SUM(E55:E58)</f>
        <v>132759946530</v>
      </c>
      <c r="F54" s="204"/>
      <c r="G54" s="200">
        <f>SUM(G55:G58)</f>
        <v>180925595713</v>
      </c>
      <c r="H54" s="226"/>
    </row>
    <row r="55" spans="1:8" ht="15" x14ac:dyDescent="0.2">
      <c r="A55" s="207">
        <v>4802</v>
      </c>
      <c r="B55" s="208" t="s">
        <v>199</v>
      </c>
      <c r="C55" s="208"/>
      <c r="D55" s="208"/>
      <c r="E55" s="204">
        <f>ROUND([1]resultados!E47,0)-1</f>
        <v>95396873461</v>
      </c>
      <c r="F55" s="204"/>
      <c r="G55" s="204">
        <f>VLOOKUP(A55,'[1]resultados OCTUBRE 2023'!A54:E104,5,0)</f>
        <v>154625926002</v>
      </c>
      <c r="H55" s="226"/>
    </row>
    <row r="56" spans="1:8" ht="15" x14ac:dyDescent="0.2">
      <c r="A56" s="207">
        <v>4808</v>
      </c>
      <c r="B56" s="208" t="s">
        <v>200</v>
      </c>
      <c r="C56" s="208"/>
      <c r="D56" s="208"/>
      <c r="E56" s="204">
        <f>ROUND([1]resultados!E48,0)</f>
        <v>27755041834</v>
      </c>
      <c r="F56" s="204"/>
      <c r="G56" s="204">
        <f>VLOOKUP(A56,'[1]resultados OCTUBRE 2023'!A55:E105,5,0)</f>
        <v>17558184568</v>
      </c>
      <c r="H56" s="226"/>
    </row>
    <row r="57" spans="1:8" ht="15" x14ac:dyDescent="0.2">
      <c r="A57" s="207">
        <v>4830</v>
      </c>
      <c r="B57" s="208" t="s">
        <v>201</v>
      </c>
      <c r="C57" s="208"/>
      <c r="D57" s="208"/>
      <c r="E57" s="204">
        <f>ROUND([1]resultados!E49,0)</f>
        <v>213803784</v>
      </c>
      <c r="F57" s="204"/>
      <c r="G57" s="204">
        <f>VLOOKUP(A57,'[1]resultados OCTUBRE 2023'!A56:E106,5,0)</f>
        <v>1636754235</v>
      </c>
      <c r="H57" s="226"/>
    </row>
    <row r="58" spans="1:8" ht="15" x14ac:dyDescent="0.2">
      <c r="A58" s="207">
        <v>4831</v>
      </c>
      <c r="B58" s="208" t="s">
        <v>202</v>
      </c>
      <c r="C58" s="208"/>
      <c r="D58" s="208"/>
      <c r="E58" s="204">
        <f>ROUND([1]resultados!E50,0)</f>
        <v>9394227451</v>
      </c>
      <c r="F58" s="204"/>
      <c r="G58" s="204">
        <f>VLOOKUP(A58,'[1]resultados OCTUBRE 2023'!A57:E107,5,0)</f>
        <v>7104730908</v>
      </c>
      <c r="H58" s="226"/>
    </row>
    <row r="59" spans="1:8" ht="15.75" x14ac:dyDescent="0.25">
      <c r="A59" s="206">
        <v>58</v>
      </c>
      <c r="B59" s="196" t="s">
        <v>203</v>
      </c>
      <c r="C59" s="208"/>
      <c r="D59" s="208"/>
      <c r="E59" s="200">
        <f>+E60+E61+E62+E63</f>
        <v>3290144446</v>
      </c>
      <c r="F59" s="204"/>
      <c r="G59" s="200">
        <f>+G60+G61+G62+G63</f>
        <v>17948307504</v>
      </c>
      <c r="H59" s="226"/>
    </row>
    <row r="60" spans="1:8" ht="15" x14ac:dyDescent="0.2">
      <c r="A60" s="207">
        <v>5802</v>
      </c>
      <c r="B60" s="208" t="s">
        <v>204</v>
      </c>
      <c r="C60" s="208"/>
      <c r="D60" s="208"/>
      <c r="E60" s="204">
        <f>ROUND([1]resultados!E51,0)</f>
        <v>917880</v>
      </c>
      <c r="F60" s="204"/>
      <c r="G60" s="204">
        <f>VLOOKUP(A60,'[1]resultados OCTUBRE 2023'!A59:E109,5,0)</f>
        <v>958632</v>
      </c>
      <c r="H60" s="226"/>
    </row>
    <row r="61" spans="1:8" ht="15" x14ac:dyDescent="0.2">
      <c r="A61" s="207">
        <v>5804</v>
      </c>
      <c r="B61" s="208" t="s">
        <v>199</v>
      </c>
      <c r="C61" s="208"/>
      <c r="D61" s="208"/>
      <c r="E61" s="204">
        <f>ROUND([1]resultados!E52,0)</f>
        <v>1244451522</v>
      </c>
      <c r="F61" s="204"/>
      <c r="G61" s="204">
        <f>VLOOKUP(A61,'[1]resultados OCTUBRE 2023'!A60:E110,5,0)</f>
        <v>9074175044</v>
      </c>
      <c r="H61" s="226"/>
    </row>
    <row r="62" spans="1:8" ht="15" x14ac:dyDescent="0.2">
      <c r="A62" s="207">
        <v>5890</v>
      </c>
      <c r="B62" s="208" t="s">
        <v>205</v>
      </c>
      <c r="C62" s="208"/>
      <c r="D62" s="208"/>
      <c r="E62" s="204">
        <f>ROUND([1]resultados!E53,0)</f>
        <v>1192259867</v>
      </c>
      <c r="F62" s="204"/>
      <c r="G62" s="204">
        <f>VLOOKUP(A62,'[1]resultados OCTUBRE 2023'!A61:E111,5,0)</f>
        <v>4702538016</v>
      </c>
      <c r="H62" s="226"/>
    </row>
    <row r="63" spans="1:8" ht="15" x14ac:dyDescent="0.2">
      <c r="A63" s="213">
        <v>5893</v>
      </c>
      <c r="B63" s="208" t="s">
        <v>206</v>
      </c>
      <c r="C63" s="208"/>
      <c r="D63" s="208"/>
      <c r="E63" s="204">
        <f>ROUND([1]resultados!E54,0)</f>
        <v>852515177</v>
      </c>
      <c r="F63" s="204"/>
      <c r="G63" s="204">
        <f>VLOOKUP(A63,'[1]resultados OCTUBRE 2023'!A62:E112,5,0)</f>
        <v>4170635812</v>
      </c>
      <c r="H63" s="226"/>
    </row>
    <row r="64" spans="1:8" ht="15" x14ac:dyDescent="0.2">
      <c r="A64" s="213"/>
      <c r="B64" s="208"/>
      <c r="C64" s="208"/>
      <c r="D64" s="208"/>
      <c r="E64" s="204"/>
      <c r="F64" s="204"/>
      <c r="G64" s="204"/>
      <c r="H64" s="226"/>
    </row>
    <row r="65" spans="1:8" ht="15" x14ac:dyDescent="0.2">
      <c r="A65" s="213"/>
      <c r="B65" s="227"/>
      <c r="C65" s="227"/>
      <c r="D65" s="227"/>
      <c r="E65" s="228"/>
      <c r="F65" s="230"/>
      <c r="G65" s="228"/>
      <c r="H65" s="226"/>
    </row>
    <row r="66" spans="1:8" ht="23.25" x14ac:dyDescent="0.35">
      <c r="A66" s="213"/>
      <c r="B66" s="218" t="s">
        <v>144</v>
      </c>
      <c r="C66" s="196"/>
      <c r="D66" s="208"/>
      <c r="E66" s="222">
        <f>+E52+E54-E59</f>
        <v>1564299587210</v>
      </c>
      <c r="F66" s="204"/>
      <c r="G66" s="222">
        <f>+G52+G54-G59</f>
        <v>1537277469936</v>
      </c>
      <c r="H66" s="231"/>
    </row>
    <row r="67" spans="1:8" ht="23.25" x14ac:dyDescent="0.35">
      <c r="A67" s="213"/>
      <c r="B67" s="227"/>
      <c r="C67" s="227"/>
      <c r="D67" s="227"/>
      <c r="E67" s="204"/>
      <c r="F67" s="204"/>
      <c r="G67" s="204"/>
      <c r="H67" s="232"/>
    </row>
    <row r="68" spans="1:8" ht="25.5" x14ac:dyDescent="0.35">
      <c r="A68" s="180"/>
      <c r="B68" s="196"/>
      <c r="C68" s="196"/>
      <c r="D68" s="196"/>
      <c r="E68" s="201"/>
      <c r="F68" s="204"/>
      <c r="G68" s="201"/>
      <c r="H68" s="198"/>
    </row>
    <row r="69" spans="1:8" ht="23.25" x14ac:dyDescent="0.35">
      <c r="A69" s="213"/>
      <c r="B69" s="208"/>
      <c r="C69" s="208"/>
      <c r="D69" s="208"/>
      <c r="E69" s="204"/>
      <c r="F69" s="204"/>
      <c r="G69" s="204"/>
      <c r="H69" s="232"/>
    </row>
    <row r="70" spans="1:8" ht="23.25" x14ac:dyDescent="0.35">
      <c r="A70" s="213"/>
      <c r="B70" s="208"/>
      <c r="C70" s="208"/>
      <c r="D70" s="208"/>
      <c r="E70" s="228"/>
      <c r="F70" s="204"/>
      <c r="G70" s="228"/>
      <c r="H70" s="232"/>
    </row>
    <row r="71" spans="1:8" ht="16.5" thickBot="1" x14ac:dyDescent="0.3">
      <c r="A71" s="180"/>
      <c r="B71" s="196" t="s">
        <v>144</v>
      </c>
      <c r="C71" s="196"/>
      <c r="D71" s="196"/>
      <c r="E71" s="233">
        <f>+E66+E68</f>
        <v>1564299587210</v>
      </c>
      <c r="F71" s="204"/>
      <c r="G71" s="233">
        <f>+G66+G68</f>
        <v>1537277469936</v>
      </c>
      <c r="H71" s="226"/>
    </row>
    <row r="72" spans="1:8" ht="27.75" thickTop="1" thickBot="1" x14ac:dyDescent="0.45">
      <c r="A72" s="234"/>
      <c r="B72" s="235"/>
      <c r="C72" s="235"/>
      <c r="D72" s="235"/>
      <c r="E72" s="236"/>
      <c r="F72" s="237"/>
      <c r="G72" s="236"/>
      <c r="H72" s="189"/>
    </row>
    <row r="73" spans="1:8" x14ac:dyDescent="0.2">
      <c r="A73" s="238"/>
      <c r="B73" s="239"/>
      <c r="C73" s="239"/>
      <c r="D73" s="239"/>
      <c r="E73" s="240"/>
      <c r="F73" s="239"/>
      <c r="G73" s="241"/>
      <c r="H73" s="242"/>
    </row>
    <row r="74" spans="1:8" x14ac:dyDescent="0.2">
      <c r="A74" s="243"/>
      <c r="B74" s="244"/>
      <c r="C74" s="244"/>
      <c r="D74" s="244"/>
      <c r="E74" s="241"/>
      <c r="F74" s="244"/>
      <c r="G74" s="241"/>
      <c r="H74" s="245"/>
    </row>
    <row r="75" spans="1:8" x14ac:dyDescent="0.2">
      <c r="A75" s="243"/>
      <c r="B75" s="244"/>
      <c r="C75" s="244"/>
      <c r="D75" s="244"/>
      <c r="E75" s="241"/>
      <c r="F75" s="244"/>
      <c r="G75" s="241"/>
      <c r="H75" s="245"/>
    </row>
    <row r="76" spans="1:8" x14ac:dyDescent="0.2">
      <c r="A76" s="243"/>
      <c r="B76" s="244"/>
      <c r="C76" s="244"/>
      <c r="D76" s="244"/>
      <c r="E76" s="241"/>
      <c r="F76" s="244"/>
      <c r="G76" s="241"/>
      <c r="H76" s="245"/>
    </row>
    <row r="77" spans="1:8" x14ac:dyDescent="0.2">
      <c r="A77" s="243"/>
      <c r="B77" s="244"/>
      <c r="C77" s="244"/>
      <c r="D77" s="244"/>
      <c r="E77" s="241"/>
      <c r="F77" s="244"/>
      <c r="G77" s="241"/>
      <c r="H77" s="245"/>
    </row>
    <row r="78" spans="1:8" x14ac:dyDescent="0.2">
      <c r="A78" s="243"/>
      <c r="B78" s="244"/>
      <c r="C78" s="244"/>
      <c r="D78" s="244"/>
      <c r="E78" s="241"/>
      <c r="F78" s="244"/>
      <c r="G78" s="241"/>
      <c r="H78" s="245"/>
    </row>
    <row r="79" spans="1:8" x14ac:dyDescent="0.2">
      <c r="A79" s="243"/>
      <c r="B79" s="244"/>
      <c r="C79" s="244"/>
      <c r="D79" s="244"/>
      <c r="E79" s="241"/>
      <c r="F79" s="244"/>
      <c r="G79" s="241"/>
      <c r="H79" s="245"/>
    </row>
    <row r="80" spans="1:8" x14ac:dyDescent="0.2">
      <c r="A80" s="243"/>
      <c r="B80" s="244"/>
      <c r="C80" s="244"/>
      <c r="D80" s="244"/>
      <c r="E80" s="241"/>
      <c r="F80" s="244"/>
      <c r="G80" s="246"/>
      <c r="H80" s="245"/>
    </row>
    <row r="81" spans="1:8" x14ac:dyDescent="0.2">
      <c r="A81" s="243"/>
      <c r="B81" s="244"/>
      <c r="C81" s="244"/>
      <c r="D81" s="244"/>
      <c r="E81" s="241"/>
      <c r="F81" s="244"/>
      <c r="G81" s="246"/>
      <c r="H81" s="245"/>
    </row>
    <row r="82" spans="1:8" x14ac:dyDescent="0.2">
      <c r="A82" s="243"/>
      <c r="B82" s="244"/>
      <c r="C82" s="244"/>
      <c r="D82" s="244"/>
      <c r="E82" s="241"/>
      <c r="F82" s="244"/>
      <c r="H82" s="245"/>
    </row>
    <row r="83" spans="1:8" x14ac:dyDescent="0.2">
      <c r="A83" s="247"/>
      <c r="B83" s="246"/>
      <c r="C83" s="246"/>
      <c r="D83" s="246"/>
      <c r="E83" s="246"/>
      <c r="F83" s="246"/>
      <c r="H83" s="226"/>
    </row>
    <row r="84" spans="1:8" ht="13.5" thickBot="1" x14ac:dyDescent="0.25">
      <c r="A84" s="248"/>
      <c r="B84" s="187"/>
      <c r="C84" s="187"/>
      <c r="D84" s="187"/>
      <c r="E84" s="187"/>
      <c r="F84" s="187"/>
      <c r="G84" s="187"/>
      <c r="H84" s="189"/>
    </row>
    <row r="86" spans="1:8" x14ac:dyDescent="0.2">
      <c r="E86" s="249"/>
      <c r="G86" s="118"/>
    </row>
    <row r="87" spans="1:8" x14ac:dyDescent="0.2">
      <c r="E87" s="250"/>
    </row>
    <row r="89" spans="1:8" x14ac:dyDescent="0.2">
      <c r="E89" s="251"/>
    </row>
  </sheetData>
  <mergeCells count="4">
    <mergeCell ref="A1:H1"/>
    <mergeCell ref="A2:H2"/>
    <mergeCell ref="A3:H3"/>
    <mergeCell ref="A4:H4"/>
  </mergeCells>
  <printOptions horizontalCentered="1" verticalCentered="1"/>
  <pageMargins left="0.19685039370078741" right="0.11811023622047245" top="0.15748031496062992" bottom="0.15748031496062992" header="0.19685039370078741" footer="0.31496062992125984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3"/>
  <sheetViews>
    <sheetView tabSelected="1" topLeftCell="E58" zoomScale="70" zoomScaleNormal="70" workbookViewId="0">
      <selection activeCell="Z74" sqref="Z74"/>
    </sheetView>
  </sheetViews>
  <sheetFormatPr baseColWidth="10" defaultRowHeight="14.25" x14ac:dyDescent="0.2"/>
  <cols>
    <col min="1" max="1" width="6.85546875" style="7" customWidth="1"/>
    <col min="2" max="2" width="11.42578125" style="7"/>
    <col min="3" max="3" width="76.28515625" style="7" customWidth="1"/>
    <col min="4" max="4" width="7.7109375" style="7" hidden="1" customWidth="1"/>
    <col min="5" max="5" width="28.28515625" style="7" bestFit="1" customWidth="1"/>
    <col min="6" max="6" width="5.7109375" style="7" customWidth="1"/>
    <col min="7" max="7" width="28.28515625" style="7" bestFit="1" customWidth="1"/>
    <col min="8" max="8" width="8.140625" style="7" hidden="1" customWidth="1"/>
    <col min="9" max="9" width="16.140625" style="7" hidden="1" customWidth="1"/>
    <col min="10" max="10" width="9.85546875" style="7" hidden="1" customWidth="1"/>
    <col min="11" max="11" width="5" style="7" customWidth="1"/>
    <col min="12" max="12" width="6.85546875" style="7" customWidth="1"/>
    <col min="13" max="13" width="11.42578125" style="7"/>
    <col min="14" max="14" width="23.42578125" style="7" customWidth="1"/>
    <col min="15" max="15" width="32.28515625" style="7" customWidth="1"/>
    <col min="16" max="16" width="6.85546875" style="7" hidden="1" customWidth="1"/>
    <col min="17" max="17" width="36.140625" style="63" bestFit="1" customWidth="1"/>
    <col min="18" max="18" width="7.140625" style="7" customWidth="1"/>
    <col min="19" max="19" width="28.28515625" style="7" bestFit="1" customWidth="1"/>
    <col min="20" max="20" width="5.28515625" style="7" customWidth="1"/>
    <col min="21" max="21" width="17.28515625" style="163" hidden="1" customWidth="1"/>
    <col min="22" max="22" width="16.140625" style="163" hidden="1" customWidth="1"/>
    <col min="23" max="23" width="8.7109375" style="163" hidden="1" customWidth="1"/>
    <col min="24" max="24" width="7" style="7" customWidth="1"/>
    <col min="25" max="25" width="11.42578125" style="7"/>
    <col min="26" max="26" width="22.7109375" style="7" customWidth="1"/>
    <col min="27" max="16384" width="11.42578125" style="7"/>
  </cols>
  <sheetData>
    <row r="1" spans="1:26" ht="16.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4"/>
      <c r="R1" s="3"/>
      <c r="S1" s="3"/>
      <c r="T1" s="3"/>
      <c r="U1" s="5"/>
      <c r="V1" s="5"/>
      <c r="W1" s="5"/>
      <c r="X1" s="6"/>
    </row>
    <row r="2" spans="1:26" ht="19.5" x14ac:dyDescent="0.3">
      <c r="A2" s="258" t="s">
        <v>0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60"/>
    </row>
    <row r="3" spans="1:26" ht="15.75" x14ac:dyDescent="0.25">
      <c r="A3" s="8"/>
      <c r="B3" s="9"/>
      <c r="C3" s="9"/>
      <c r="D3" s="9"/>
      <c r="E3" s="9"/>
      <c r="F3" s="9"/>
      <c r="G3" s="9"/>
      <c r="H3" s="9"/>
      <c r="I3" s="10"/>
      <c r="J3" s="10"/>
      <c r="K3" s="9"/>
      <c r="L3" s="9"/>
      <c r="M3" s="9"/>
      <c r="N3" s="9"/>
      <c r="O3" s="9"/>
      <c r="P3" s="9"/>
      <c r="Q3" s="11"/>
      <c r="R3" s="9"/>
      <c r="S3" s="9"/>
      <c r="T3" s="9"/>
      <c r="U3" s="12"/>
      <c r="V3" s="12"/>
      <c r="W3" s="13"/>
      <c r="X3" s="14"/>
    </row>
    <row r="4" spans="1:26" ht="18" x14ac:dyDescent="0.25">
      <c r="A4" s="261" t="s">
        <v>1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  <c r="U4" s="262"/>
      <c r="V4" s="262"/>
      <c r="W4" s="262"/>
      <c r="X4" s="263"/>
    </row>
    <row r="5" spans="1:26" ht="18" x14ac:dyDescent="0.25">
      <c r="A5" s="261" t="s">
        <v>2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  <c r="V5" s="262"/>
      <c r="W5" s="262"/>
      <c r="X5" s="263"/>
    </row>
    <row r="6" spans="1:26" ht="15.75" x14ac:dyDescent="0.25">
      <c r="A6" s="255" t="s">
        <v>3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  <c r="P6" s="264"/>
      <c r="Q6" s="264"/>
      <c r="R6" s="264"/>
      <c r="S6" s="264"/>
      <c r="T6" s="264"/>
      <c r="U6" s="264"/>
      <c r="V6" s="264"/>
      <c r="W6" s="264"/>
      <c r="X6" s="257"/>
    </row>
    <row r="7" spans="1:26" ht="15.75" x14ac:dyDescent="0.25">
      <c r="A7" s="8"/>
      <c r="B7" s="9"/>
      <c r="C7" s="9"/>
      <c r="D7" s="9"/>
      <c r="E7" s="9"/>
      <c r="F7" s="9"/>
      <c r="G7" s="9"/>
      <c r="H7" s="9"/>
      <c r="I7" s="10"/>
      <c r="J7" s="10"/>
      <c r="K7" s="9"/>
      <c r="L7" s="9"/>
      <c r="M7" s="9"/>
      <c r="N7" s="9"/>
      <c r="O7" s="9"/>
      <c r="P7" s="9"/>
      <c r="Q7" s="11"/>
      <c r="R7" s="9"/>
      <c r="S7" s="9"/>
      <c r="T7" s="9"/>
      <c r="U7" s="13"/>
      <c r="V7" s="13"/>
      <c r="W7" s="13"/>
      <c r="X7" s="14"/>
    </row>
    <row r="8" spans="1:26" ht="16.5" thickBot="1" x14ac:dyDescent="0.3">
      <c r="A8" s="15"/>
      <c r="B8" s="16"/>
      <c r="C8" s="16"/>
      <c r="D8" s="16"/>
      <c r="E8" s="16"/>
      <c r="F8" s="16"/>
      <c r="G8" s="16"/>
      <c r="H8" s="16"/>
      <c r="I8" s="17"/>
      <c r="J8" s="17"/>
      <c r="K8" s="16"/>
      <c r="L8" s="16"/>
      <c r="M8" s="16"/>
      <c r="N8" s="16"/>
      <c r="O8" s="16"/>
      <c r="P8" s="16"/>
      <c r="Q8" s="18"/>
      <c r="R8" s="16"/>
      <c r="S8" s="16"/>
      <c r="T8" s="16"/>
      <c r="U8" s="19"/>
      <c r="V8" s="19"/>
      <c r="W8" s="19"/>
      <c r="X8" s="20"/>
    </row>
    <row r="9" spans="1:26" ht="18" x14ac:dyDescent="0.25">
      <c r="A9" s="21"/>
      <c r="B9" s="22">
        <v>1</v>
      </c>
      <c r="C9" s="23" t="s">
        <v>4</v>
      </c>
      <c r="D9" s="5" t="s">
        <v>5</v>
      </c>
      <c r="E9" s="24" t="s">
        <v>6</v>
      </c>
      <c r="F9" s="24"/>
      <c r="G9" s="24" t="s">
        <v>7</v>
      </c>
      <c r="H9" s="25" t="s">
        <v>8</v>
      </c>
      <c r="I9" s="25" t="s">
        <v>9</v>
      </c>
      <c r="J9" s="25" t="s">
        <v>10</v>
      </c>
      <c r="K9" s="26"/>
      <c r="L9" s="27"/>
      <c r="M9" s="23">
        <v>2</v>
      </c>
      <c r="N9" s="23" t="s">
        <v>11</v>
      </c>
      <c r="O9" s="23"/>
      <c r="P9" s="5" t="s">
        <v>5</v>
      </c>
      <c r="Q9" s="28" t="s">
        <v>6</v>
      </c>
      <c r="R9" s="24"/>
      <c r="S9" s="24" t="s">
        <v>7</v>
      </c>
      <c r="T9" s="29"/>
      <c r="U9" s="30" t="s">
        <v>8</v>
      </c>
      <c r="V9" s="31" t="s">
        <v>9</v>
      </c>
      <c r="W9" s="31" t="s">
        <v>10</v>
      </c>
      <c r="X9" s="26"/>
    </row>
    <row r="10" spans="1:26" ht="18" x14ac:dyDescent="0.25">
      <c r="A10" s="32"/>
      <c r="B10" s="33"/>
      <c r="C10" s="34"/>
      <c r="D10" s="35"/>
      <c r="E10" s="36"/>
      <c r="F10" s="36"/>
      <c r="G10" s="36"/>
      <c r="H10" s="36"/>
      <c r="I10" s="36"/>
      <c r="J10" s="36"/>
      <c r="K10" s="37"/>
      <c r="L10" s="38"/>
      <c r="M10" s="34"/>
      <c r="N10" s="34"/>
      <c r="O10" s="34"/>
      <c r="P10" s="35"/>
      <c r="Q10" s="39"/>
      <c r="R10" s="36"/>
      <c r="S10" s="36"/>
      <c r="T10" s="36"/>
      <c r="U10" s="40"/>
      <c r="V10" s="40"/>
      <c r="W10" s="40"/>
      <c r="X10" s="41"/>
    </row>
    <row r="11" spans="1:26" ht="18" x14ac:dyDescent="0.25">
      <c r="A11" s="32"/>
      <c r="B11" s="33"/>
      <c r="C11" s="34" t="s">
        <v>12</v>
      </c>
      <c r="D11" s="35"/>
      <c r="E11" s="42">
        <f>+E12+E16+E18+E23+E28</f>
        <v>1270391619603</v>
      </c>
      <c r="F11" s="43"/>
      <c r="G11" s="42">
        <v>1291843840670</v>
      </c>
      <c r="H11" s="44"/>
      <c r="I11" s="44"/>
      <c r="J11" s="44"/>
      <c r="K11" s="45"/>
      <c r="L11" s="46"/>
      <c r="M11" s="34"/>
      <c r="N11" s="34" t="s">
        <v>12</v>
      </c>
      <c r="O11" s="34"/>
      <c r="P11" s="35"/>
      <c r="Q11" s="47">
        <f>+Q12+Q24+Q28</f>
        <v>301778334569</v>
      </c>
      <c r="R11" s="43"/>
      <c r="S11" s="47">
        <v>301915526845</v>
      </c>
      <c r="T11" s="48"/>
      <c r="U11" s="44"/>
      <c r="V11" s="44"/>
      <c r="W11" s="44"/>
      <c r="X11" s="41"/>
      <c r="Z11" s="49"/>
    </row>
    <row r="12" spans="1:26" ht="18" x14ac:dyDescent="0.25">
      <c r="A12" s="32"/>
      <c r="B12" s="50" t="s">
        <v>13</v>
      </c>
      <c r="C12" s="10" t="s">
        <v>14</v>
      </c>
      <c r="D12" s="35"/>
      <c r="E12" s="51">
        <f>+E13+E14+E15</f>
        <v>203264689391</v>
      </c>
      <c r="F12" s="52"/>
      <c r="G12" s="51">
        <v>181972747703</v>
      </c>
      <c r="H12" s="53">
        <f>+E12/$E$77</f>
        <v>1.0297636576632858E-2</v>
      </c>
      <c r="I12" s="40">
        <f>+E12-G12</f>
        <v>21291941688</v>
      </c>
      <c r="J12" s="54">
        <f>(E12-G12)/G12</f>
        <v>0.117006210857193</v>
      </c>
      <c r="K12" s="37"/>
      <c r="L12" s="38"/>
      <c r="M12" s="55" t="s">
        <v>15</v>
      </c>
      <c r="N12" s="55" t="s">
        <v>16</v>
      </c>
      <c r="O12" s="55"/>
      <c r="P12" s="56"/>
      <c r="Q12" s="57">
        <f>SUM(Q14:Q22)</f>
        <v>29615475073</v>
      </c>
      <c r="R12" s="58"/>
      <c r="S12" s="57">
        <v>29534744834</v>
      </c>
      <c r="T12" s="59"/>
      <c r="U12" s="53">
        <f>+Q12/$Q$57</f>
        <v>6.6452401856335344E-2</v>
      </c>
      <c r="V12" s="40">
        <f>+Q12-S12</f>
        <v>80730239</v>
      </c>
      <c r="W12" s="54">
        <f>(Q12-S12)/S12</f>
        <v>2.7333988986105759E-3</v>
      </c>
      <c r="X12" s="60"/>
    </row>
    <row r="13" spans="1:26" ht="18" x14ac:dyDescent="0.25">
      <c r="A13" s="32"/>
      <c r="B13" s="61" t="s">
        <v>17</v>
      </c>
      <c r="C13" s="61" t="s">
        <v>18</v>
      </c>
      <c r="D13" s="35"/>
      <c r="E13" s="62">
        <f>ROUND([1]BALANCE!E13,0)</f>
        <v>10000000</v>
      </c>
      <c r="F13" s="52"/>
      <c r="G13" s="62">
        <v>0</v>
      </c>
      <c r="H13" s="40"/>
      <c r="I13" s="40"/>
      <c r="J13" s="53"/>
      <c r="K13" s="37"/>
      <c r="L13" s="38"/>
      <c r="T13" s="59"/>
      <c r="U13" s="64"/>
      <c r="V13" s="13"/>
      <c r="W13" s="13"/>
      <c r="X13" s="60"/>
    </row>
    <row r="14" spans="1:26" ht="18" x14ac:dyDescent="0.25">
      <c r="A14" s="65"/>
      <c r="B14" s="61" t="s">
        <v>19</v>
      </c>
      <c r="C14" s="61" t="s">
        <v>20</v>
      </c>
      <c r="D14" s="66"/>
      <c r="E14" s="62">
        <f>ROUND([1]BALANCE!E14,0)</f>
        <v>203176239391</v>
      </c>
      <c r="F14" s="62"/>
      <c r="G14" s="62">
        <v>181859387849</v>
      </c>
      <c r="H14" s="54"/>
      <c r="I14" s="54"/>
      <c r="J14" s="64"/>
      <c r="K14" s="67"/>
      <c r="L14" s="68"/>
      <c r="M14" s="61" t="s">
        <v>21</v>
      </c>
      <c r="N14" s="61" t="s">
        <v>22</v>
      </c>
      <c r="O14" s="69"/>
      <c r="P14" s="70"/>
      <c r="Q14" s="11">
        <f>ROUND([1]BALANCE!P13,0)-1</f>
        <v>115879212</v>
      </c>
      <c r="R14" s="62"/>
      <c r="S14" s="11">
        <v>15919161</v>
      </c>
      <c r="T14" s="71"/>
      <c r="U14" s="72"/>
      <c r="V14" s="72"/>
      <c r="W14" s="73"/>
      <c r="X14" s="74"/>
    </row>
    <row r="15" spans="1:26" ht="18" x14ac:dyDescent="0.25">
      <c r="A15" s="65"/>
      <c r="B15" s="61" t="s">
        <v>23</v>
      </c>
      <c r="C15" s="61" t="s">
        <v>24</v>
      </c>
      <c r="D15" s="66"/>
      <c r="E15" s="62">
        <f>ROUND([1]BALANCE!E15,0)</f>
        <v>78450000</v>
      </c>
      <c r="F15" s="62"/>
      <c r="G15" s="62">
        <v>113359854</v>
      </c>
      <c r="H15" s="54"/>
      <c r="I15" s="54"/>
      <c r="J15" s="64"/>
      <c r="K15" s="67"/>
      <c r="L15" s="68"/>
      <c r="M15" s="61" t="s">
        <v>25</v>
      </c>
      <c r="N15" s="61" t="s">
        <v>26</v>
      </c>
      <c r="O15" s="69"/>
      <c r="P15" s="70"/>
      <c r="Q15" s="11">
        <f>ROUND([1]BALANCE!P14,0)</f>
        <v>10189437202</v>
      </c>
      <c r="R15" s="62"/>
      <c r="S15" s="11">
        <v>10144517361</v>
      </c>
      <c r="T15" s="71"/>
      <c r="U15" s="72"/>
      <c r="V15" s="72"/>
      <c r="W15" s="73"/>
      <c r="X15" s="74"/>
    </row>
    <row r="16" spans="1:26" ht="18" hidden="1" x14ac:dyDescent="0.25">
      <c r="A16" s="65"/>
      <c r="B16" s="10" t="s">
        <v>27</v>
      </c>
      <c r="C16" s="10" t="s">
        <v>28</v>
      </c>
      <c r="D16" s="66"/>
      <c r="E16" s="75">
        <f>+E17</f>
        <v>0</v>
      </c>
      <c r="F16" s="62"/>
      <c r="G16" s="75">
        <v>0</v>
      </c>
      <c r="H16" s="53">
        <f>+E16/$E$77</f>
        <v>0</v>
      </c>
      <c r="I16" s="40">
        <f>+E16-G16</f>
        <v>0</v>
      </c>
      <c r="J16" s="54" t="e">
        <f>(E16-G16)/G16</f>
        <v>#DIV/0!</v>
      </c>
      <c r="K16" s="67"/>
      <c r="L16" s="68"/>
      <c r="T16" s="71"/>
      <c r="U16" s="72"/>
      <c r="V16" s="72"/>
      <c r="W16" s="73"/>
      <c r="X16" s="74"/>
    </row>
    <row r="17" spans="1:26" ht="18" hidden="1" x14ac:dyDescent="0.25">
      <c r="A17" s="65"/>
      <c r="B17" s="61" t="s">
        <v>29</v>
      </c>
      <c r="C17" s="61" t="s">
        <v>30</v>
      </c>
      <c r="D17" s="66"/>
      <c r="E17" s="62">
        <f>ROUND([1]BALANCE!E17,0)</f>
        <v>0</v>
      </c>
      <c r="F17" s="62"/>
      <c r="G17" s="62">
        <v>0</v>
      </c>
      <c r="H17" s="54"/>
      <c r="I17" s="54"/>
      <c r="J17" s="64"/>
      <c r="K17" s="67"/>
      <c r="L17" s="68"/>
      <c r="T17" s="71"/>
      <c r="U17" s="72"/>
      <c r="V17" s="72"/>
      <c r="W17" s="73"/>
      <c r="X17" s="74"/>
    </row>
    <row r="18" spans="1:26" ht="18" x14ac:dyDescent="0.25">
      <c r="A18" s="65"/>
      <c r="B18" s="10" t="s">
        <v>31</v>
      </c>
      <c r="C18" s="10" t="s">
        <v>32</v>
      </c>
      <c r="D18" s="66"/>
      <c r="E18" s="75">
        <f>+E19+E20+E22+E21</f>
        <v>203180144354</v>
      </c>
      <c r="F18" s="62"/>
      <c r="G18" s="75">
        <v>214123404990</v>
      </c>
      <c r="H18" s="53">
        <f>+E18/$E$77</f>
        <v>1.0293353422150923E-2</v>
      </c>
      <c r="I18" s="40">
        <f>+E18-G18</f>
        <v>-10943260636</v>
      </c>
      <c r="J18" s="54">
        <f>(E18-G18)/G18</f>
        <v>-5.1107260490795357E-2</v>
      </c>
      <c r="K18" s="67"/>
      <c r="L18" s="68"/>
      <c r="M18" s="61" t="s">
        <v>33</v>
      </c>
      <c r="N18" s="61" t="s">
        <v>34</v>
      </c>
      <c r="O18" s="69"/>
      <c r="P18" s="70"/>
      <c r="Q18" s="11">
        <f>ROUND([1]BALANCE!P15,0)</f>
        <v>462321510</v>
      </c>
      <c r="R18" s="62"/>
      <c r="S18" s="11">
        <v>465768368</v>
      </c>
      <c r="T18" s="71"/>
      <c r="U18" s="72"/>
      <c r="V18" s="72"/>
      <c r="W18" s="73"/>
      <c r="X18" s="74"/>
    </row>
    <row r="19" spans="1:26" ht="18" x14ac:dyDescent="0.25">
      <c r="A19" s="65"/>
      <c r="B19" s="61" t="s">
        <v>35</v>
      </c>
      <c r="C19" s="61" t="s">
        <v>36</v>
      </c>
      <c r="D19" s="66"/>
      <c r="E19" s="62">
        <f>ROUND([1]BALANCE!E19,0)</f>
        <v>4883054263</v>
      </c>
      <c r="F19" s="62"/>
      <c r="G19" s="62">
        <v>5008416824</v>
      </c>
      <c r="H19" s="54"/>
      <c r="I19" s="54"/>
      <c r="J19" s="64"/>
      <c r="K19" s="67"/>
      <c r="L19" s="68"/>
      <c r="M19" s="61" t="s">
        <v>37</v>
      </c>
      <c r="N19" s="61" t="s">
        <v>38</v>
      </c>
      <c r="O19" s="69"/>
      <c r="P19" s="70"/>
      <c r="Q19" s="11">
        <f>ROUND([1]BALANCE!P16,0)</f>
        <v>11110593609</v>
      </c>
      <c r="R19" s="62"/>
      <c r="S19" s="11">
        <v>11168680192</v>
      </c>
      <c r="T19" s="71"/>
      <c r="U19" s="72"/>
      <c r="V19" s="72"/>
      <c r="W19" s="73"/>
      <c r="X19" s="74"/>
    </row>
    <row r="20" spans="1:26" ht="18" x14ac:dyDescent="0.25">
      <c r="A20" s="65"/>
      <c r="B20" s="61" t="s">
        <v>39</v>
      </c>
      <c r="C20" s="61" t="s">
        <v>40</v>
      </c>
      <c r="D20" s="66"/>
      <c r="E20" s="62">
        <f>ROUND([1]BALANCE!E20,0)</f>
        <v>154068375495</v>
      </c>
      <c r="F20" s="62"/>
      <c r="G20" s="62">
        <v>154144318404</v>
      </c>
      <c r="H20" s="54"/>
      <c r="I20" s="54"/>
      <c r="J20" s="64"/>
      <c r="K20" s="67"/>
      <c r="L20" s="68"/>
      <c r="M20" s="61" t="s">
        <v>41</v>
      </c>
      <c r="N20" s="61" t="s">
        <v>42</v>
      </c>
      <c r="O20" s="69"/>
      <c r="P20" s="70"/>
      <c r="Q20" s="11">
        <f>ROUND([1]BALANCE!P17,0)</f>
        <v>430775197</v>
      </c>
      <c r="R20" s="62"/>
      <c r="S20" s="11">
        <v>430775197</v>
      </c>
      <c r="T20" s="71"/>
      <c r="U20" s="72"/>
      <c r="V20" s="72"/>
      <c r="W20" s="73"/>
      <c r="X20" s="74"/>
    </row>
    <row r="21" spans="1:26" ht="18" x14ac:dyDescent="0.25">
      <c r="A21" s="65"/>
      <c r="B21" s="61" t="s">
        <v>43</v>
      </c>
      <c r="C21" s="61" t="s">
        <v>44</v>
      </c>
      <c r="D21" s="66"/>
      <c r="E21" s="62">
        <f>ROUND([1]BALANCE!E21,0)</f>
        <v>6487095</v>
      </c>
      <c r="F21" s="62"/>
      <c r="G21" s="62">
        <v>1382004</v>
      </c>
      <c r="H21" s="54"/>
      <c r="I21" s="54"/>
      <c r="J21" s="64"/>
      <c r="K21" s="67"/>
      <c r="L21" s="68"/>
      <c r="M21" s="61">
        <v>2460</v>
      </c>
      <c r="N21" s="76" t="s">
        <v>45</v>
      </c>
      <c r="Q21" s="11">
        <f>ROUND([1]BALANCE!P18,0)</f>
        <v>0</v>
      </c>
      <c r="S21" s="7">
        <v>0</v>
      </c>
      <c r="T21" s="71"/>
      <c r="U21" s="72"/>
      <c r="V21" s="72"/>
      <c r="W21" s="73"/>
      <c r="X21" s="74"/>
    </row>
    <row r="22" spans="1:26" ht="18" x14ac:dyDescent="0.25">
      <c r="A22" s="65"/>
      <c r="B22" s="61" t="s">
        <v>46</v>
      </c>
      <c r="C22" s="61" t="s">
        <v>47</v>
      </c>
      <c r="D22" s="66"/>
      <c r="E22" s="62">
        <f>ROUND([1]BALANCE!E22,0)</f>
        <v>44222227501</v>
      </c>
      <c r="F22" s="62"/>
      <c r="G22" s="62">
        <v>54969287758</v>
      </c>
      <c r="H22" s="54"/>
      <c r="I22" s="54"/>
      <c r="J22" s="64"/>
      <c r="K22" s="67"/>
      <c r="L22" s="68"/>
      <c r="M22" s="61" t="s">
        <v>48</v>
      </c>
      <c r="N22" s="61" t="s">
        <v>49</v>
      </c>
      <c r="O22" s="69"/>
      <c r="P22" s="70"/>
      <c r="Q22" s="11">
        <f>ROUND([1]BALANCE!P19,0)</f>
        <v>7306468343</v>
      </c>
      <c r="R22" s="62"/>
      <c r="S22" s="11">
        <v>7309084555</v>
      </c>
      <c r="T22" s="71"/>
      <c r="U22" s="72"/>
      <c r="V22" s="72"/>
      <c r="W22" s="73"/>
      <c r="X22" s="74"/>
    </row>
    <row r="23" spans="1:26" ht="18" x14ac:dyDescent="0.25">
      <c r="A23" s="65"/>
      <c r="B23" s="10" t="s">
        <v>50</v>
      </c>
      <c r="C23" s="10" t="s">
        <v>51</v>
      </c>
      <c r="D23" s="66"/>
      <c r="E23" s="75">
        <f>+E24+E25+E26</f>
        <v>7723028127</v>
      </c>
      <c r="F23" s="62"/>
      <c r="G23" s="75">
        <v>7723028127</v>
      </c>
      <c r="H23" s="53">
        <f>+E23/$E$77</f>
        <v>3.9125800531924988E-4</v>
      </c>
      <c r="I23" s="40">
        <f>+E23-G23</f>
        <v>0</v>
      </c>
      <c r="J23" s="54">
        <f>(E23-G23)/G23</f>
        <v>0</v>
      </c>
      <c r="K23" s="67"/>
      <c r="L23" s="68"/>
      <c r="T23" s="71"/>
      <c r="U23" s="53">
        <f>+Q24/$Q$57</f>
        <v>4.9652018537946006E-2</v>
      </c>
      <c r="V23" s="40">
        <f>+Q24-S24</f>
        <v>1723500435</v>
      </c>
      <c r="W23" s="54">
        <f>(Q24-S24)/S24</f>
        <v>8.4466101249802986E-2</v>
      </c>
      <c r="X23" s="74"/>
    </row>
    <row r="24" spans="1:26" ht="18" x14ac:dyDescent="0.25">
      <c r="A24" s="65"/>
      <c r="B24" s="61" t="s">
        <v>52</v>
      </c>
      <c r="C24" s="61" t="s">
        <v>53</v>
      </c>
      <c r="D24" s="66"/>
      <c r="E24" s="62">
        <f>ROUND([1]BALANCE!E24,0)</f>
        <v>7543221116</v>
      </c>
      <c r="F24" s="62"/>
      <c r="G24" s="62">
        <v>7543221116</v>
      </c>
      <c r="H24" s="54"/>
      <c r="I24" s="54"/>
      <c r="J24" s="64"/>
      <c r="K24" s="67"/>
      <c r="L24" s="68"/>
      <c r="M24" s="10" t="s">
        <v>54</v>
      </c>
      <c r="N24" s="10" t="s">
        <v>55</v>
      </c>
      <c r="O24" s="77"/>
      <c r="P24" s="78"/>
      <c r="Q24" s="79">
        <f>+Q25</f>
        <v>22128140989</v>
      </c>
      <c r="R24" s="80"/>
      <c r="S24" s="79">
        <v>20404640554</v>
      </c>
      <c r="T24" s="71"/>
      <c r="U24" s="72"/>
      <c r="V24" s="72"/>
      <c r="W24" s="73"/>
      <c r="X24" s="74"/>
    </row>
    <row r="25" spans="1:26" ht="18" x14ac:dyDescent="0.25">
      <c r="A25" s="65"/>
      <c r="B25" s="61" t="s">
        <v>56</v>
      </c>
      <c r="C25" s="61" t="s">
        <v>57</v>
      </c>
      <c r="D25" s="66"/>
      <c r="E25" s="62">
        <f>ROUND([1]BALANCE!E25,0)</f>
        <v>310778100</v>
      </c>
      <c r="F25" s="62"/>
      <c r="G25" s="62">
        <v>310778100</v>
      </c>
      <c r="H25" s="54"/>
      <c r="I25" s="54"/>
      <c r="J25" s="64"/>
      <c r="K25" s="67"/>
      <c r="L25" s="68"/>
      <c r="M25" s="61" t="s">
        <v>58</v>
      </c>
      <c r="N25" s="61" t="s">
        <v>59</v>
      </c>
      <c r="O25" s="69"/>
      <c r="P25" s="70"/>
      <c r="Q25" s="11">
        <f>ROUND([1]BALANCE!P24,0)</f>
        <v>22128140989</v>
      </c>
      <c r="R25" s="62"/>
      <c r="S25" s="11">
        <v>20404640554</v>
      </c>
      <c r="T25" s="71"/>
      <c r="U25" s="72"/>
      <c r="V25" s="72"/>
      <c r="W25" s="73"/>
      <c r="X25" s="74"/>
    </row>
    <row r="26" spans="1:26" ht="18" x14ac:dyDescent="0.25">
      <c r="A26" s="65"/>
      <c r="B26" s="61" t="s">
        <v>60</v>
      </c>
      <c r="C26" s="61" t="s">
        <v>61</v>
      </c>
      <c r="D26" s="66"/>
      <c r="E26" s="62">
        <f>ROUND([1]BALANCE!E26,0)</f>
        <v>-130971089</v>
      </c>
      <c r="F26" s="62"/>
      <c r="G26" s="62">
        <v>-130971089</v>
      </c>
      <c r="H26" s="54"/>
      <c r="I26" s="54"/>
      <c r="J26" s="64"/>
      <c r="K26" s="67"/>
      <c r="L26" s="68"/>
      <c r="T26" s="71"/>
      <c r="U26" s="53">
        <f>+Q28/$Q$57</f>
        <v>0.56103802323977847</v>
      </c>
      <c r="V26" s="40">
        <f>+Q28-S28</f>
        <v>-1941422950</v>
      </c>
      <c r="W26" s="54">
        <f>(Q28-S28)/S28</f>
        <v>-7.7047887898200312E-3</v>
      </c>
      <c r="X26" s="74"/>
    </row>
    <row r="27" spans="1:26" ht="18" hidden="1" x14ac:dyDescent="0.25">
      <c r="A27" s="65"/>
      <c r="B27" s="61" t="s">
        <v>62</v>
      </c>
      <c r="C27" s="61" t="s">
        <v>63</v>
      </c>
      <c r="D27" s="66"/>
      <c r="E27" s="62">
        <v>0</v>
      </c>
      <c r="F27" s="62"/>
      <c r="G27" s="62">
        <v>0</v>
      </c>
      <c r="H27" s="54"/>
      <c r="I27" s="54"/>
      <c r="J27" s="64"/>
      <c r="K27" s="67"/>
      <c r="L27" s="68"/>
      <c r="M27" s="61" t="s">
        <v>64</v>
      </c>
      <c r="N27" s="61" t="s">
        <v>65</v>
      </c>
      <c r="O27" s="69"/>
      <c r="P27" s="70"/>
      <c r="Q27" s="11">
        <f>ROUND([1]BALANCE!P27,0)</f>
        <v>0</v>
      </c>
      <c r="R27" s="62"/>
      <c r="S27" s="11">
        <v>0</v>
      </c>
      <c r="T27" s="71"/>
      <c r="U27" s="72"/>
      <c r="V27" s="72"/>
      <c r="W27" s="73"/>
      <c r="X27" s="74"/>
    </row>
    <row r="28" spans="1:26" ht="18" x14ac:dyDescent="0.25">
      <c r="A28" s="65"/>
      <c r="B28" s="10" t="s">
        <v>66</v>
      </c>
      <c r="C28" s="10" t="s">
        <v>67</v>
      </c>
      <c r="D28" s="66"/>
      <c r="E28" s="75">
        <f>+E29+E30+E31+E34+E35</f>
        <v>856223757731</v>
      </c>
      <c r="F28" s="62"/>
      <c r="G28" s="75">
        <v>888024659850</v>
      </c>
      <c r="H28" s="53">
        <f>+E28/$E$77</f>
        <v>4.3377337755069877E-2</v>
      </c>
      <c r="I28" s="40">
        <f>+E28-G28</f>
        <v>-31800902119</v>
      </c>
      <c r="J28" s="54">
        <f>(E28-G28)/G28</f>
        <v>-3.5810832240144801E-2</v>
      </c>
      <c r="K28" s="67"/>
      <c r="L28" s="68"/>
      <c r="M28" s="55" t="s">
        <v>68</v>
      </c>
      <c r="N28" s="55" t="s">
        <v>69</v>
      </c>
      <c r="P28" s="81"/>
      <c r="Q28" s="82">
        <f>SUM(Q30:Q34)</f>
        <v>250034718507</v>
      </c>
      <c r="R28" s="58"/>
      <c r="S28" s="82">
        <v>251976141457</v>
      </c>
      <c r="T28" s="71"/>
      <c r="U28" s="72"/>
      <c r="V28" s="72"/>
      <c r="W28" s="73"/>
      <c r="X28" s="74"/>
      <c r="Z28" s="49"/>
    </row>
    <row r="29" spans="1:26" ht="18" hidden="1" x14ac:dyDescent="0.25">
      <c r="A29" s="65"/>
      <c r="B29" s="61" t="s">
        <v>70</v>
      </c>
      <c r="C29" s="61" t="s">
        <v>71</v>
      </c>
      <c r="D29" s="66"/>
      <c r="E29" s="62">
        <f>ROUND([1]BALANCE!E29,0)</f>
        <v>0</v>
      </c>
      <c r="F29" s="62"/>
      <c r="G29" s="62">
        <v>0</v>
      </c>
      <c r="H29" s="54"/>
      <c r="I29" s="54"/>
      <c r="J29" s="64"/>
      <c r="K29" s="67"/>
      <c r="L29" s="68"/>
      <c r="T29" s="71"/>
      <c r="U29" s="72"/>
      <c r="V29" s="72"/>
      <c r="W29" s="73"/>
      <c r="X29" s="74"/>
    </row>
    <row r="30" spans="1:26" ht="18" x14ac:dyDescent="0.25">
      <c r="A30" s="65"/>
      <c r="B30" s="61" t="s">
        <v>72</v>
      </c>
      <c r="C30" s="61" t="s">
        <v>73</v>
      </c>
      <c r="D30" s="66"/>
      <c r="E30" s="62">
        <f>ROUND([1]BALANCE!E30,0)</f>
        <v>168747946635</v>
      </c>
      <c r="F30" s="62"/>
      <c r="G30" s="62">
        <v>174391614039</v>
      </c>
      <c r="H30" s="54"/>
      <c r="I30" s="54"/>
      <c r="J30" s="64"/>
      <c r="K30" s="67"/>
      <c r="L30" s="68"/>
      <c r="M30" s="61" t="s">
        <v>74</v>
      </c>
      <c r="N30" s="61" t="s">
        <v>75</v>
      </c>
      <c r="O30" s="69"/>
      <c r="P30" s="70"/>
      <c r="Q30" s="11">
        <f>ROUND([1]BALANCE!P28,0)</f>
        <v>139771233073</v>
      </c>
      <c r="R30" s="62"/>
      <c r="S30" s="11">
        <v>141512712750</v>
      </c>
      <c r="T30" s="71"/>
      <c r="U30" s="72"/>
      <c r="V30" s="72"/>
      <c r="W30" s="73"/>
      <c r="X30" s="74"/>
    </row>
    <row r="31" spans="1:26" ht="18" x14ac:dyDescent="0.25">
      <c r="A31" s="65"/>
      <c r="B31" s="61" t="s">
        <v>76</v>
      </c>
      <c r="C31" s="61" t="s">
        <v>77</v>
      </c>
      <c r="D31" s="66"/>
      <c r="E31" s="62">
        <f>ROUND([1]BALANCE!E31,0)</f>
        <v>31679447</v>
      </c>
      <c r="F31" s="62"/>
      <c r="G31" s="62">
        <v>31679447</v>
      </c>
      <c r="H31" s="54"/>
      <c r="I31" s="54"/>
      <c r="J31" s="64"/>
      <c r="K31" s="67"/>
      <c r="L31" s="68"/>
      <c r="M31" s="61" t="s">
        <v>78</v>
      </c>
      <c r="N31" s="61" t="s">
        <v>79</v>
      </c>
      <c r="O31" s="69"/>
      <c r="P31" s="70"/>
      <c r="Q31" s="83">
        <f>ROUND([1]BALANCE!P30,0)</f>
        <v>2978015091</v>
      </c>
      <c r="R31" s="84"/>
      <c r="S31" s="11">
        <v>3071540229</v>
      </c>
      <c r="T31" s="71"/>
      <c r="U31" s="72"/>
      <c r="V31" s="72"/>
      <c r="W31" s="73"/>
      <c r="X31" s="74"/>
    </row>
    <row r="32" spans="1:26" ht="18" hidden="1" x14ac:dyDescent="0.25">
      <c r="A32" s="65"/>
      <c r="B32" s="61" t="s">
        <v>80</v>
      </c>
      <c r="C32" s="61" t="s">
        <v>81</v>
      </c>
      <c r="D32" s="85"/>
      <c r="E32" s="62">
        <f>ROUND([1]BALANCE!E32,0)</f>
        <v>687444131649</v>
      </c>
      <c r="F32" s="62"/>
      <c r="G32" s="62">
        <v>713601366364</v>
      </c>
      <c r="H32" s="54"/>
      <c r="I32" s="54"/>
      <c r="J32" s="64"/>
      <c r="K32" s="67"/>
      <c r="L32" s="68"/>
      <c r="M32" s="61" t="s">
        <v>82</v>
      </c>
      <c r="N32" s="61" t="s">
        <v>83</v>
      </c>
      <c r="O32" s="69"/>
      <c r="P32" s="70"/>
      <c r="Q32" s="11">
        <v>0</v>
      </c>
      <c r="R32" s="62"/>
      <c r="S32" s="62">
        <v>0</v>
      </c>
      <c r="T32" s="71"/>
      <c r="U32" s="72"/>
      <c r="V32" s="72"/>
      <c r="W32" s="73"/>
      <c r="X32" s="74"/>
    </row>
    <row r="33" spans="1:24" ht="18" hidden="1" x14ac:dyDescent="0.25">
      <c r="A33" s="65"/>
      <c r="B33" s="61" t="s">
        <v>84</v>
      </c>
      <c r="C33" s="61" t="s">
        <v>85</v>
      </c>
      <c r="D33" s="85"/>
      <c r="E33" s="62">
        <f>ROUND([1]BALANCE!E33,0)</f>
        <v>0</v>
      </c>
      <c r="F33" s="62"/>
      <c r="G33" s="62">
        <v>0</v>
      </c>
      <c r="H33" s="54"/>
      <c r="I33" s="54"/>
      <c r="J33" s="64"/>
      <c r="K33" s="67"/>
      <c r="L33" s="68"/>
      <c r="M33" s="61" t="s">
        <v>78</v>
      </c>
      <c r="N33" s="61" t="s">
        <v>79</v>
      </c>
      <c r="O33" s="69"/>
      <c r="P33" s="70"/>
      <c r="Q33" s="11">
        <v>0</v>
      </c>
      <c r="R33" s="62"/>
      <c r="S33" s="62">
        <v>0</v>
      </c>
      <c r="T33" s="71"/>
      <c r="U33" s="72"/>
      <c r="V33" s="72"/>
      <c r="W33" s="73"/>
      <c r="X33" s="74"/>
    </row>
    <row r="34" spans="1:24" ht="18" x14ac:dyDescent="0.25">
      <c r="A34" s="65"/>
      <c r="B34" s="61" t="s">
        <v>80</v>
      </c>
      <c r="C34" s="61" t="s">
        <v>81</v>
      </c>
      <c r="D34" s="66"/>
      <c r="E34" s="62">
        <f>ROUND([1]BALANCE!E32,0)</f>
        <v>687444131649</v>
      </c>
      <c r="F34" s="62"/>
      <c r="G34" s="62">
        <v>713601366364</v>
      </c>
      <c r="H34" s="54"/>
      <c r="I34" s="54"/>
      <c r="J34" s="64"/>
      <c r="K34" s="74"/>
      <c r="L34" s="86"/>
      <c r="M34" s="61" t="s">
        <v>86</v>
      </c>
      <c r="N34" s="61" t="s">
        <v>87</v>
      </c>
      <c r="O34" s="69"/>
      <c r="P34" s="70"/>
      <c r="Q34" s="83">
        <f>ROUND([1]BALANCE!P31,0)</f>
        <v>107285470343</v>
      </c>
      <c r="R34" s="84"/>
      <c r="S34" s="83">
        <v>107391888478</v>
      </c>
      <c r="T34" s="59"/>
      <c r="U34" s="72"/>
      <c r="V34" s="72"/>
      <c r="W34" s="73"/>
      <c r="X34" s="74"/>
    </row>
    <row r="35" spans="1:24" ht="18" x14ac:dyDescent="0.25">
      <c r="A35" s="65"/>
      <c r="B35" s="76">
        <v>1986</v>
      </c>
      <c r="C35" s="87" t="s">
        <v>88</v>
      </c>
      <c r="D35" s="66"/>
      <c r="E35" s="62">
        <f>+ROUND([1]BALANCE!E34,0)</f>
        <v>0</v>
      </c>
      <c r="F35" s="62"/>
      <c r="G35" s="62">
        <v>0</v>
      </c>
      <c r="H35" s="54"/>
      <c r="I35" s="54"/>
      <c r="J35" s="64"/>
      <c r="K35" s="74"/>
      <c r="L35" s="86"/>
      <c r="M35" s="88"/>
      <c r="N35" s="88"/>
      <c r="O35" s="88"/>
      <c r="P35" s="89"/>
      <c r="Q35" s="11"/>
      <c r="R35" s="62"/>
      <c r="S35" s="62"/>
      <c r="T35" s="59"/>
      <c r="U35" s="72"/>
      <c r="V35" s="72"/>
      <c r="W35" s="73"/>
      <c r="X35" s="74"/>
    </row>
    <row r="36" spans="1:24" ht="18" x14ac:dyDescent="0.25">
      <c r="A36" s="65"/>
      <c r="B36" s="88"/>
      <c r="C36" s="90"/>
      <c r="D36" s="91"/>
      <c r="E36" s="62"/>
      <c r="F36" s="62"/>
      <c r="G36" s="62"/>
      <c r="H36" s="13"/>
      <c r="I36" s="13"/>
      <c r="J36" s="13"/>
      <c r="K36" s="60"/>
      <c r="L36" s="92"/>
      <c r="M36" s="90"/>
      <c r="N36" s="88"/>
      <c r="O36" s="88"/>
      <c r="P36" s="89"/>
      <c r="Q36" s="11"/>
      <c r="R36" s="62"/>
      <c r="S36" s="62"/>
      <c r="T36" s="59"/>
      <c r="U36" s="93"/>
      <c r="V36" s="72"/>
      <c r="W36" s="64"/>
      <c r="X36" s="60"/>
    </row>
    <row r="37" spans="1:24" ht="18" x14ac:dyDescent="0.25">
      <c r="A37" s="32"/>
      <c r="B37" s="94"/>
      <c r="C37" s="10" t="s">
        <v>89</v>
      </c>
      <c r="D37" s="95"/>
      <c r="E37" s="42">
        <f>+E39+E42+E47+E61+E65</f>
        <v>18468573518499</v>
      </c>
      <c r="F37" s="43"/>
      <c r="G37" s="42">
        <v>18329324750541</v>
      </c>
      <c r="H37" s="96"/>
      <c r="I37" s="97"/>
      <c r="J37" s="44"/>
      <c r="K37" s="98"/>
      <c r="L37" s="99"/>
      <c r="M37" s="9"/>
      <c r="N37" s="10" t="s">
        <v>89</v>
      </c>
      <c r="O37" s="10"/>
      <c r="P37" s="95"/>
      <c r="Q37" s="47">
        <f>+Q42+Q46+Q49</f>
        <v>143886144753</v>
      </c>
      <c r="R37" s="43"/>
      <c r="S37" s="42">
        <v>142286488470</v>
      </c>
      <c r="T37" s="100"/>
      <c r="U37" s="101"/>
      <c r="V37" s="102"/>
      <c r="W37" s="44"/>
      <c r="X37" s="74"/>
    </row>
    <row r="38" spans="1:24" ht="18" x14ac:dyDescent="0.25">
      <c r="A38" s="32"/>
      <c r="B38" s="9"/>
      <c r="C38" s="61"/>
      <c r="D38" s="103"/>
      <c r="E38" s="62"/>
      <c r="F38" s="62"/>
      <c r="G38" s="62"/>
      <c r="H38" s="104"/>
      <c r="I38" s="104"/>
      <c r="J38" s="64"/>
      <c r="K38" s="98"/>
      <c r="L38" s="68"/>
      <c r="M38" s="9"/>
      <c r="N38" s="10"/>
      <c r="O38" s="10"/>
      <c r="P38" s="95"/>
      <c r="Q38" s="105"/>
      <c r="R38" s="106"/>
      <c r="S38" s="106"/>
      <c r="T38" s="100"/>
      <c r="U38" s="101"/>
      <c r="V38" s="102"/>
      <c r="W38" s="44"/>
      <c r="X38" s="60"/>
    </row>
    <row r="39" spans="1:24" ht="18" x14ac:dyDescent="0.25">
      <c r="A39" s="32"/>
      <c r="B39" s="50" t="s">
        <v>27</v>
      </c>
      <c r="C39" s="10" t="s">
        <v>28</v>
      </c>
      <c r="D39" s="103"/>
      <c r="E39" s="75">
        <f>+E40+E41</f>
        <v>20528265006</v>
      </c>
      <c r="F39" s="62"/>
      <c r="G39" s="75">
        <v>20528265006</v>
      </c>
      <c r="H39" s="53">
        <f>+E39/$E$77</f>
        <v>1.0399868920369295E-3</v>
      </c>
      <c r="I39" s="40">
        <f>+E39-G39</f>
        <v>0</v>
      </c>
      <c r="J39" s="54">
        <f>(E39-G39)/G39</f>
        <v>0</v>
      </c>
      <c r="K39" s="98"/>
      <c r="L39" s="68"/>
      <c r="M39" s="107"/>
      <c r="N39" s="108"/>
      <c r="O39" s="108"/>
      <c r="P39" s="109"/>
      <c r="Q39" s="110"/>
      <c r="R39" s="111"/>
      <c r="S39" s="111"/>
      <c r="T39" s="100"/>
      <c r="U39" s="101"/>
      <c r="V39" s="102"/>
      <c r="W39" s="44"/>
      <c r="X39" s="60"/>
    </row>
    <row r="40" spans="1:24" ht="18" x14ac:dyDescent="0.25">
      <c r="A40" s="65"/>
      <c r="B40" s="61" t="s">
        <v>90</v>
      </c>
      <c r="C40" s="112" t="s">
        <v>91</v>
      </c>
      <c r="D40" s="85"/>
      <c r="E40" s="62">
        <f>ROUND([1]BALANCE!E39,0)</f>
        <v>20528265006</v>
      </c>
      <c r="F40" s="62"/>
      <c r="G40" s="62">
        <v>20528265006</v>
      </c>
      <c r="H40" s="54"/>
      <c r="I40" s="54"/>
      <c r="J40" s="64"/>
      <c r="K40" s="67"/>
      <c r="L40" s="68"/>
      <c r="M40" s="113"/>
      <c r="N40" s="113"/>
      <c r="O40" s="114"/>
      <c r="P40" s="115"/>
      <c r="Q40" s="116"/>
      <c r="R40" s="117"/>
      <c r="S40" s="117"/>
      <c r="T40" s="71"/>
      <c r="U40" s="72"/>
      <c r="V40" s="72"/>
      <c r="W40" s="73"/>
      <c r="X40" s="74"/>
    </row>
    <row r="41" spans="1:24" ht="18" hidden="1" x14ac:dyDescent="0.25">
      <c r="A41" s="65"/>
      <c r="B41" s="61" t="s">
        <v>92</v>
      </c>
      <c r="C41" s="112" t="s">
        <v>93</v>
      </c>
      <c r="D41" s="85"/>
      <c r="E41" s="62">
        <f>ROUND([1]BALANCE!E40,0)</f>
        <v>0</v>
      </c>
      <c r="F41" s="62"/>
      <c r="G41" s="62">
        <v>0</v>
      </c>
      <c r="H41" s="54"/>
      <c r="I41" s="54"/>
      <c r="J41" s="64"/>
      <c r="K41" s="67"/>
      <c r="L41" s="68"/>
      <c r="P41" s="81"/>
      <c r="R41" s="118"/>
      <c r="S41" s="118"/>
      <c r="T41" s="71"/>
      <c r="U41" s="72"/>
      <c r="V41" s="72"/>
      <c r="W41" s="73"/>
      <c r="X41" s="74"/>
    </row>
    <row r="42" spans="1:24" ht="18" x14ac:dyDescent="0.25">
      <c r="A42" s="65"/>
      <c r="B42" s="10" t="s">
        <v>31</v>
      </c>
      <c r="C42" s="119" t="s">
        <v>32</v>
      </c>
      <c r="D42" s="85"/>
      <c r="E42" s="75">
        <f>+E43+E44+E45+E46</f>
        <v>34698720016</v>
      </c>
      <c r="F42" s="62"/>
      <c r="G42" s="75">
        <v>33153264514</v>
      </c>
      <c r="H42" s="53">
        <f>+E42/$E$77</f>
        <v>1.7578793910031929E-3</v>
      </c>
      <c r="I42" s="40">
        <f>+E42-G42</f>
        <v>1545455502</v>
      </c>
      <c r="J42" s="54">
        <f>(E42-G42)/G42</f>
        <v>4.6615484919965672E-2</v>
      </c>
      <c r="K42" s="67"/>
      <c r="L42" s="68"/>
      <c r="M42" s="50" t="s">
        <v>54</v>
      </c>
      <c r="N42" s="10" t="s">
        <v>55</v>
      </c>
      <c r="O42" s="10"/>
      <c r="P42" s="95"/>
      <c r="Q42" s="120">
        <f>+Q43</f>
        <v>4449894152</v>
      </c>
      <c r="R42" s="106"/>
      <c r="S42" s="121">
        <v>4688486886</v>
      </c>
      <c r="T42" s="71"/>
      <c r="U42" s="53">
        <f>+Q42/$Q$57</f>
        <v>9.9848526379525022E-3</v>
      </c>
      <c r="V42" s="40">
        <f>+Q42-S42</f>
        <v>-238592734</v>
      </c>
      <c r="W42" s="54">
        <f>(Q42-S42)/S42</f>
        <v>-5.0889069288526108E-2</v>
      </c>
      <c r="X42" s="74"/>
    </row>
    <row r="43" spans="1:24" ht="18" x14ac:dyDescent="0.25">
      <c r="A43" s="65"/>
      <c r="B43" s="61" t="s">
        <v>35</v>
      </c>
      <c r="C43" s="112" t="s">
        <v>36</v>
      </c>
      <c r="D43" s="85"/>
      <c r="E43" s="62">
        <f>ROUND([1]BALANCE!E42,0)</f>
        <v>22449552172</v>
      </c>
      <c r="F43" s="62"/>
      <c r="G43" s="62">
        <v>22945398725</v>
      </c>
      <c r="H43" s="54"/>
      <c r="I43" s="54"/>
      <c r="J43" s="64"/>
      <c r="K43" s="67"/>
      <c r="L43" s="68"/>
      <c r="M43" s="61" t="s">
        <v>94</v>
      </c>
      <c r="N43" s="61" t="s">
        <v>95</v>
      </c>
      <c r="O43" s="69"/>
      <c r="P43" s="70"/>
      <c r="Q43" s="11">
        <f>ROUND([1]BALANCE!P40,0)</f>
        <v>4449894152</v>
      </c>
      <c r="R43" s="62"/>
      <c r="S43" s="11">
        <v>4688486886</v>
      </c>
      <c r="T43" s="71"/>
      <c r="U43" s="72"/>
      <c r="V43" s="72"/>
      <c r="W43" s="73"/>
      <c r="X43" s="74"/>
    </row>
    <row r="44" spans="1:24" ht="18" hidden="1" x14ac:dyDescent="0.25">
      <c r="A44" s="65"/>
      <c r="B44" s="61" t="s">
        <v>39</v>
      </c>
      <c r="C44" s="112" t="s">
        <v>40</v>
      </c>
      <c r="D44" s="85"/>
      <c r="E44" s="62">
        <v>0</v>
      </c>
      <c r="F44" s="62"/>
      <c r="G44" s="62">
        <v>0</v>
      </c>
      <c r="H44" s="54"/>
      <c r="I44" s="54"/>
      <c r="J44" s="64"/>
      <c r="K44" s="67"/>
      <c r="L44" s="68"/>
      <c r="P44" s="81"/>
      <c r="Q44" s="83"/>
      <c r="R44" s="84"/>
      <c r="S44" s="84"/>
      <c r="T44" s="71"/>
      <c r="U44" s="72"/>
      <c r="V44" s="72"/>
      <c r="W44" s="73"/>
      <c r="X44" s="74"/>
    </row>
    <row r="45" spans="1:24" ht="18" x14ac:dyDescent="0.25">
      <c r="A45" s="65"/>
      <c r="B45" s="61" t="s">
        <v>46</v>
      </c>
      <c r="C45" s="112" t="s">
        <v>47</v>
      </c>
      <c r="D45" s="85"/>
      <c r="E45" s="62">
        <f>ROUND([1]BALANCE!E44,0)</f>
        <v>25200368618</v>
      </c>
      <c r="F45" s="62"/>
      <c r="G45" s="62">
        <v>23159066563</v>
      </c>
      <c r="H45" s="54"/>
      <c r="I45" s="54"/>
      <c r="J45" s="64"/>
      <c r="K45" s="67"/>
      <c r="L45" s="68"/>
      <c r="P45" s="81"/>
      <c r="R45" s="118"/>
      <c r="S45" s="118"/>
      <c r="T45" s="71"/>
      <c r="U45" s="72"/>
      <c r="V45" s="72"/>
      <c r="W45" s="73"/>
      <c r="X45" s="74"/>
    </row>
    <row r="46" spans="1:24" ht="18" x14ac:dyDescent="0.25">
      <c r="A46" s="65"/>
      <c r="B46" s="61" t="s">
        <v>96</v>
      </c>
      <c r="C46" s="112" t="s">
        <v>97</v>
      </c>
      <c r="D46" s="85"/>
      <c r="E46" s="62">
        <f>ROUND([1]BALANCE!E45,0)</f>
        <v>-12951200774</v>
      </c>
      <c r="F46" s="62"/>
      <c r="G46" s="62">
        <v>-12951200774</v>
      </c>
      <c r="H46" s="54"/>
      <c r="I46" s="54"/>
      <c r="J46" s="64"/>
      <c r="K46" s="67"/>
      <c r="L46" s="68"/>
      <c r="M46" s="55" t="s">
        <v>98</v>
      </c>
      <c r="N46" s="55" t="s">
        <v>99</v>
      </c>
      <c r="P46" s="81"/>
      <c r="Q46" s="82">
        <f>+Q47</f>
        <v>61878178487</v>
      </c>
      <c r="R46" s="58"/>
      <c r="S46" s="122">
        <v>61878178487</v>
      </c>
      <c r="T46" s="71"/>
      <c r="U46" s="53">
        <f>+Q46/$Q$57</f>
        <v>0.1388447618287568</v>
      </c>
      <c r="V46" s="40">
        <f>+Q46-S46</f>
        <v>0</v>
      </c>
      <c r="W46" s="54">
        <f>(Q46-S46)/S46</f>
        <v>0</v>
      </c>
      <c r="X46" s="74"/>
    </row>
    <row r="47" spans="1:24" ht="18" x14ac:dyDescent="0.25">
      <c r="A47" s="65"/>
      <c r="B47" s="10" t="s">
        <v>100</v>
      </c>
      <c r="C47" s="119" t="s">
        <v>101</v>
      </c>
      <c r="D47" s="85"/>
      <c r="E47" s="75">
        <f>SUM(E48:E60)</f>
        <v>104040052838</v>
      </c>
      <c r="F47" s="80"/>
      <c r="G47" s="75">
        <v>104322024389</v>
      </c>
      <c r="H47" s="53">
        <f>+E47/$E$77</f>
        <v>5.2707957134577503E-3</v>
      </c>
      <c r="I47" s="40">
        <f>+E47-G47</f>
        <v>-281971551</v>
      </c>
      <c r="J47" s="54">
        <f>(E47-G47)/G47</f>
        <v>-2.7028956986932459E-3</v>
      </c>
      <c r="K47" s="67"/>
      <c r="L47" s="68"/>
      <c r="M47" s="61" t="s">
        <v>102</v>
      </c>
      <c r="N47" s="61" t="s">
        <v>103</v>
      </c>
      <c r="O47" s="69"/>
      <c r="P47" s="70"/>
      <c r="Q47" s="11">
        <f>ROUND([1]BALANCE!P43,0)</f>
        <v>61878178487</v>
      </c>
      <c r="R47" s="62"/>
      <c r="S47" s="11">
        <v>61878178487</v>
      </c>
      <c r="T47" s="71"/>
      <c r="U47" s="72"/>
      <c r="V47" s="72"/>
      <c r="W47" s="73"/>
      <c r="X47" s="74"/>
    </row>
    <row r="48" spans="1:24" ht="18" x14ac:dyDescent="0.25">
      <c r="A48" s="65"/>
      <c r="B48" s="61" t="s">
        <v>104</v>
      </c>
      <c r="C48" s="112" t="s">
        <v>105</v>
      </c>
      <c r="D48" s="85"/>
      <c r="E48" s="62">
        <f>ROUND([1]BALANCE!E47,0)</f>
        <v>66177200768</v>
      </c>
      <c r="F48" s="62"/>
      <c r="G48" s="62">
        <v>66177200768</v>
      </c>
      <c r="H48" s="54"/>
      <c r="I48" s="54"/>
      <c r="J48" s="64"/>
      <c r="K48" s="67"/>
      <c r="L48" s="68"/>
      <c r="P48" s="81"/>
      <c r="Q48" s="83"/>
      <c r="R48" s="84"/>
      <c r="S48" s="84"/>
      <c r="T48" s="71"/>
      <c r="U48" s="72"/>
      <c r="V48" s="72"/>
      <c r="W48" s="73"/>
      <c r="X48" s="74"/>
    </row>
    <row r="49" spans="1:24" ht="18" x14ac:dyDescent="0.25">
      <c r="A49" s="65"/>
      <c r="B49" s="61" t="s">
        <v>106</v>
      </c>
      <c r="C49" s="112" t="s">
        <v>107</v>
      </c>
      <c r="D49" s="85"/>
      <c r="E49" s="62">
        <f>ROUND([1]BALANCE!E48,0)</f>
        <v>0</v>
      </c>
      <c r="F49" s="62"/>
      <c r="G49" s="62">
        <v>0</v>
      </c>
      <c r="H49" s="54"/>
      <c r="I49" s="54"/>
      <c r="J49" s="64"/>
      <c r="K49" s="67"/>
      <c r="L49" s="68"/>
      <c r="M49" s="55" t="s">
        <v>68</v>
      </c>
      <c r="N49" s="55" t="s">
        <v>69</v>
      </c>
      <c r="P49" s="81"/>
      <c r="Q49" s="82">
        <f>+Q50+Q51+Q52+Q53</f>
        <v>77558072114</v>
      </c>
      <c r="R49" s="58"/>
      <c r="S49" s="122">
        <v>75719823097</v>
      </c>
      <c r="T49" s="71"/>
      <c r="U49" s="53">
        <f>+Q49/$Q$57</f>
        <v>0.17402794189923088</v>
      </c>
      <c r="V49" s="40">
        <f>+Q49-S49</f>
        <v>1838249017</v>
      </c>
      <c r="W49" s="54">
        <f>(Q49-S49)/S49</f>
        <v>2.4276985098672675E-2</v>
      </c>
      <c r="X49" s="74"/>
    </row>
    <row r="50" spans="1:24" ht="18" x14ac:dyDescent="0.25">
      <c r="A50" s="65"/>
      <c r="B50" s="61" t="s">
        <v>108</v>
      </c>
      <c r="C50" s="112" t="s">
        <v>109</v>
      </c>
      <c r="D50" s="85"/>
      <c r="E50" s="62">
        <f>ROUND([1]BALANCE!E49,0)</f>
        <v>7400614696</v>
      </c>
      <c r="F50" s="62"/>
      <c r="G50" s="62">
        <v>7400614696</v>
      </c>
      <c r="H50" s="54"/>
      <c r="I50" s="54"/>
      <c r="J50" s="64"/>
      <c r="K50" s="67"/>
      <c r="L50" s="68"/>
      <c r="M50" s="61" t="s">
        <v>64</v>
      </c>
      <c r="N50" s="61" t="s">
        <v>65</v>
      </c>
      <c r="O50" s="69"/>
      <c r="P50" s="70"/>
      <c r="Q50" s="11">
        <f>ROUND([1]BALANCE!P46,0)</f>
        <v>1639136252</v>
      </c>
      <c r="R50" s="62"/>
      <c r="S50" s="11">
        <v>1481970519</v>
      </c>
      <c r="T50" s="71"/>
      <c r="U50" s="72"/>
      <c r="V50" s="72"/>
      <c r="W50" s="73"/>
      <c r="X50" s="74"/>
    </row>
    <row r="51" spans="1:24" ht="18" x14ac:dyDescent="0.25">
      <c r="A51" s="65"/>
      <c r="B51" s="61" t="s">
        <v>110</v>
      </c>
      <c r="C51" s="112" t="s">
        <v>111</v>
      </c>
      <c r="D51" s="85"/>
      <c r="E51" s="62">
        <f>ROUND([1]BALANCE!E50,0)</f>
        <v>30485226072</v>
      </c>
      <c r="F51" s="62"/>
      <c r="G51" s="62">
        <v>30485226072</v>
      </c>
      <c r="H51" s="54"/>
      <c r="I51" s="54"/>
      <c r="J51" s="64"/>
      <c r="K51" s="67"/>
      <c r="L51" s="68"/>
      <c r="M51" s="61" t="s">
        <v>82</v>
      </c>
      <c r="N51" s="61" t="s">
        <v>83</v>
      </c>
      <c r="O51" s="69"/>
      <c r="P51" s="70"/>
      <c r="Q51" s="11">
        <f>ROUND([1]BALANCE!P48,0)</f>
        <v>75918935862</v>
      </c>
      <c r="R51" s="62"/>
      <c r="S51" s="11">
        <v>74237852578</v>
      </c>
      <c r="T51" s="71"/>
      <c r="U51" s="72"/>
      <c r="V51" s="72"/>
      <c r="W51" s="73"/>
      <c r="X51" s="74"/>
    </row>
    <row r="52" spans="1:24" ht="18" x14ac:dyDescent="0.25">
      <c r="A52" s="65"/>
      <c r="B52" s="61" t="s">
        <v>112</v>
      </c>
      <c r="C52" s="112" t="s">
        <v>113</v>
      </c>
      <c r="D52" s="85"/>
      <c r="E52" s="62">
        <f>ROUND([1]BALANCE!E51,0)</f>
        <v>873842885</v>
      </c>
      <c r="F52" s="62"/>
      <c r="G52" s="62">
        <v>873842885</v>
      </c>
      <c r="H52" s="54"/>
      <c r="I52" s="54"/>
      <c r="J52" s="64"/>
      <c r="K52" s="67"/>
      <c r="L52" s="68"/>
      <c r="M52" s="61"/>
      <c r="N52" s="61"/>
      <c r="O52" s="69"/>
      <c r="P52" s="70"/>
      <c r="Q52" s="11"/>
      <c r="R52" s="62"/>
      <c r="S52" s="11"/>
      <c r="T52" s="71"/>
      <c r="U52" s="72"/>
      <c r="V52" s="72"/>
      <c r="W52" s="73"/>
      <c r="X52" s="74"/>
    </row>
    <row r="53" spans="1:24" ht="18" x14ac:dyDescent="0.25">
      <c r="A53" s="65"/>
      <c r="B53" s="61" t="s">
        <v>114</v>
      </c>
      <c r="C53" s="112" t="s">
        <v>115</v>
      </c>
      <c r="D53" s="85"/>
      <c r="E53" s="62">
        <f>ROUND([1]BALANCE!E52,0)</f>
        <v>2159364527</v>
      </c>
      <c r="F53" s="62"/>
      <c r="G53" s="62">
        <v>2159364527</v>
      </c>
      <c r="H53" s="54"/>
      <c r="I53" s="54"/>
      <c r="J53" s="64"/>
      <c r="K53" s="67"/>
      <c r="L53" s="68"/>
      <c r="M53" s="61"/>
      <c r="N53" s="61"/>
      <c r="O53" s="69"/>
      <c r="P53" s="70"/>
      <c r="Q53" s="11"/>
      <c r="R53" s="62"/>
      <c r="S53" s="62"/>
      <c r="T53" s="71"/>
      <c r="U53" s="72"/>
      <c r="V53" s="72"/>
      <c r="W53" s="73"/>
      <c r="X53" s="74"/>
    </row>
    <row r="54" spans="1:24" ht="18" x14ac:dyDescent="0.25">
      <c r="A54" s="65"/>
      <c r="B54" s="61" t="s">
        <v>116</v>
      </c>
      <c r="C54" s="112" t="s">
        <v>117</v>
      </c>
      <c r="D54" s="85"/>
      <c r="E54" s="62">
        <f>ROUND([1]BALANCE!E53,0)</f>
        <v>14775626</v>
      </c>
      <c r="F54" s="62"/>
      <c r="G54" s="62">
        <v>14775626</v>
      </c>
      <c r="H54" s="54"/>
      <c r="I54" s="54"/>
      <c r="J54" s="64"/>
      <c r="K54" s="67"/>
      <c r="L54" s="68"/>
      <c r="M54" s="123"/>
      <c r="N54" s="123"/>
      <c r="O54" s="124"/>
      <c r="P54" s="125"/>
      <c r="Q54" s="83"/>
      <c r="R54" s="84"/>
      <c r="S54" s="84"/>
      <c r="T54" s="71"/>
      <c r="U54" s="72"/>
      <c r="V54" s="72"/>
      <c r="W54" s="73"/>
      <c r="X54" s="74"/>
    </row>
    <row r="55" spans="1:24" ht="18" x14ac:dyDescent="0.25">
      <c r="A55" s="65"/>
      <c r="B55" s="61" t="s">
        <v>118</v>
      </c>
      <c r="C55" s="112" t="s">
        <v>119</v>
      </c>
      <c r="D55" s="85"/>
      <c r="E55" s="62">
        <f>ROUND([1]BALANCE!E54,0)</f>
        <v>2983554281</v>
      </c>
      <c r="F55" s="62"/>
      <c r="G55" s="62">
        <v>2983554281</v>
      </c>
      <c r="H55" s="54"/>
      <c r="I55" s="54"/>
      <c r="J55" s="64"/>
      <c r="K55" s="67"/>
      <c r="L55" s="68"/>
      <c r="M55" s="61"/>
      <c r="P55" s="81"/>
      <c r="Q55" s="83"/>
      <c r="R55" s="84"/>
      <c r="S55" s="84"/>
      <c r="T55" s="71"/>
      <c r="U55" s="72"/>
      <c r="V55" s="72"/>
      <c r="W55" s="73"/>
      <c r="X55" s="74"/>
    </row>
    <row r="56" spans="1:24" ht="18" x14ac:dyDescent="0.25">
      <c r="A56" s="65"/>
      <c r="B56" s="61" t="s">
        <v>120</v>
      </c>
      <c r="C56" s="112" t="s">
        <v>121</v>
      </c>
      <c r="D56" s="85"/>
      <c r="E56" s="62">
        <f>ROUND([1]BALANCE!E55,0)</f>
        <v>21013404288</v>
      </c>
      <c r="F56" s="62"/>
      <c r="G56" s="62">
        <v>21013404288</v>
      </c>
      <c r="H56" s="54"/>
      <c r="I56" s="54"/>
      <c r="J56" s="64"/>
      <c r="K56" s="67"/>
      <c r="L56" s="68"/>
      <c r="M56" s="61"/>
      <c r="N56" s="61"/>
      <c r="O56" s="69"/>
      <c r="P56" s="70"/>
      <c r="Q56" s="11"/>
      <c r="R56" s="62"/>
      <c r="S56" s="62"/>
      <c r="T56" s="71"/>
      <c r="U56" s="72"/>
      <c r="V56" s="72"/>
      <c r="W56" s="73"/>
      <c r="X56" s="74"/>
    </row>
    <row r="57" spans="1:24" ht="18" x14ac:dyDescent="0.25">
      <c r="A57" s="65"/>
      <c r="B57" s="61" t="s">
        <v>122</v>
      </c>
      <c r="C57" s="112" t="s">
        <v>123</v>
      </c>
      <c r="D57" s="85"/>
      <c r="E57" s="62">
        <f>ROUND([1]BALANCE!E56,0)</f>
        <v>2861184669</v>
      </c>
      <c r="F57" s="62"/>
      <c r="G57" s="62">
        <v>2861184669</v>
      </c>
      <c r="H57" s="54"/>
      <c r="I57" s="54"/>
      <c r="J57" s="64"/>
      <c r="K57" s="67"/>
      <c r="L57" s="68"/>
      <c r="M57" s="61"/>
      <c r="N57" s="10" t="s">
        <v>124</v>
      </c>
      <c r="O57" s="10"/>
      <c r="P57" s="95"/>
      <c r="Q57" s="126">
        <f>+Q37+Q11</f>
        <v>445664479322</v>
      </c>
      <c r="R57" s="127"/>
      <c r="S57" s="128">
        <v>444202015315</v>
      </c>
      <c r="T57" s="71"/>
      <c r="U57" s="72">
        <f>+U49+U46+U42+U26+U23+U12</f>
        <v>1</v>
      </c>
      <c r="V57" s="72"/>
      <c r="W57" s="73"/>
      <c r="X57" s="74"/>
    </row>
    <row r="58" spans="1:24" ht="18" x14ac:dyDescent="0.25">
      <c r="A58" s="65"/>
      <c r="B58" s="61" t="s">
        <v>125</v>
      </c>
      <c r="C58" s="112" t="s">
        <v>126</v>
      </c>
      <c r="D58" s="85"/>
      <c r="E58" s="62">
        <f>ROUND([1]BALANCE!E57,0)</f>
        <v>100357270</v>
      </c>
      <c r="F58" s="62"/>
      <c r="G58" s="62">
        <v>100357270</v>
      </c>
      <c r="H58" s="54"/>
      <c r="I58" s="54"/>
      <c r="J58" s="64"/>
      <c r="K58" s="67"/>
      <c r="L58" s="68"/>
      <c r="M58" s="61"/>
      <c r="N58" s="10"/>
      <c r="O58" s="10"/>
      <c r="P58" s="95"/>
      <c r="Q58" s="129"/>
      <c r="R58" s="127"/>
      <c r="S58" s="130"/>
      <c r="T58" s="71"/>
      <c r="U58" s="72"/>
      <c r="V58" s="72"/>
      <c r="W58" s="73"/>
      <c r="X58" s="74"/>
    </row>
    <row r="59" spans="1:24" ht="18" x14ac:dyDescent="0.25">
      <c r="A59" s="65"/>
      <c r="B59" s="61" t="s">
        <v>127</v>
      </c>
      <c r="C59" s="112" t="s">
        <v>128</v>
      </c>
      <c r="D59" s="85"/>
      <c r="E59" s="62">
        <f>ROUND([1]BALANCE!E58,0)</f>
        <v>-28453159238</v>
      </c>
      <c r="F59" s="62"/>
      <c r="G59" s="62">
        <v>-28171187687</v>
      </c>
      <c r="H59" s="54"/>
      <c r="I59" s="54"/>
      <c r="J59" s="64"/>
      <c r="K59" s="67"/>
      <c r="L59" s="68"/>
      <c r="M59" s="61"/>
      <c r="N59" s="61"/>
      <c r="O59" s="69"/>
      <c r="P59" s="70"/>
      <c r="Q59" s="11"/>
      <c r="R59" s="62"/>
      <c r="S59" s="62"/>
      <c r="T59" s="71"/>
      <c r="U59" s="72"/>
      <c r="V59" s="72"/>
      <c r="W59" s="73"/>
      <c r="X59" s="74"/>
    </row>
    <row r="60" spans="1:24" ht="18" x14ac:dyDescent="0.25">
      <c r="A60" s="65"/>
      <c r="B60" s="61" t="s">
        <v>129</v>
      </c>
      <c r="C60" s="112" t="s">
        <v>130</v>
      </c>
      <c r="D60" s="85"/>
      <c r="E60" s="62">
        <f>ROUND([1]BALANCE!E59,0)</f>
        <v>-1576313006</v>
      </c>
      <c r="F60" s="62"/>
      <c r="G60" s="62">
        <v>-1576313006</v>
      </c>
      <c r="H60" s="54"/>
      <c r="I60" s="54"/>
      <c r="J60" s="64"/>
      <c r="K60" s="67"/>
      <c r="L60" s="68"/>
      <c r="M60" s="124"/>
      <c r="N60" s="124"/>
      <c r="O60" s="124"/>
      <c r="P60" s="125"/>
      <c r="Q60" s="83"/>
      <c r="R60" s="84"/>
      <c r="S60" s="84"/>
      <c r="T60" s="71"/>
      <c r="U60" s="72"/>
      <c r="V60" s="72"/>
      <c r="W60" s="73"/>
      <c r="X60" s="74"/>
    </row>
    <row r="61" spans="1:24" ht="18" x14ac:dyDescent="0.25">
      <c r="A61" s="65"/>
      <c r="B61" s="10" t="s">
        <v>131</v>
      </c>
      <c r="C61" s="119" t="s">
        <v>132</v>
      </c>
      <c r="D61" s="85"/>
      <c r="E61" s="75">
        <f>+E62+E63+E64</f>
        <v>17643218866752</v>
      </c>
      <c r="F61" s="80"/>
      <c r="G61" s="75">
        <v>17499218222002</v>
      </c>
      <c r="H61" s="53">
        <f>+E61/$E$77</f>
        <v>0.89382694296852505</v>
      </c>
      <c r="I61" s="40">
        <f>+E61-G61</f>
        <v>144000644750</v>
      </c>
      <c r="J61" s="54">
        <f>(E61-G61)/G61</f>
        <v>8.2289758847024427E-3</v>
      </c>
      <c r="K61" s="67"/>
      <c r="L61" s="68"/>
      <c r="M61" s="10">
        <v>3</v>
      </c>
      <c r="N61" s="10" t="s">
        <v>133</v>
      </c>
      <c r="O61" s="124"/>
      <c r="P61" s="125"/>
      <c r="Q61" s="83"/>
      <c r="R61" s="84"/>
      <c r="S61" s="84"/>
      <c r="T61" s="71"/>
      <c r="U61" s="72"/>
      <c r="V61" s="72"/>
      <c r="W61" s="73"/>
      <c r="X61" s="74"/>
    </row>
    <row r="62" spans="1:24" ht="18" x14ac:dyDescent="0.25">
      <c r="A62" s="65"/>
      <c r="B62" s="61" t="s">
        <v>134</v>
      </c>
      <c r="C62" s="112" t="s">
        <v>135</v>
      </c>
      <c r="D62" s="85"/>
      <c r="E62" s="62">
        <f>ROUND([1]BALANCE!E61,0)</f>
        <v>5184495158353</v>
      </c>
      <c r="F62" s="62"/>
      <c r="G62" s="62">
        <v>5066625547694</v>
      </c>
      <c r="H62" s="54"/>
      <c r="I62" s="54"/>
      <c r="J62" s="64"/>
      <c r="K62" s="67"/>
      <c r="L62" s="68"/>
      <c r="M62" s="124"/>
      <c r="N62" s="124"/>
      <c r="O62" s="124"/>
      <c r="P62" s="125"/>
      <c r="Q62" s="83"/>
      <c r="R62" s="84"/>
      <c r="S62" s="84"/>
      <c r="T62" s="71"/>
      <c r="U62" s="72"/>
      <c r="V62" s="72"/>
      <c r="W62" s="73"/>
      <c r="X62" s="74"/>
    </row>
    <row r="63" spans="1:24" ht="18" x14ac:dyDescent="0.25">
      <c r="A63" s="65"/>
      <c r="B63" s="61" t="s">
        <v>136</v>
      </c>
      <c r="C63" s="112" t="s">
        <v>137</v>
      </c>
      <c r="D63" s="103"/>
      <c r="E63" s="62">
        <f>ROUND([1]BALANCE!E62,0)</f>
        <v>18126068037591</v>
      </c>
      <c r="F63" s="62"/>
      <c r="G63" s="62">
        <v>18065414396097</v>
      </c>
      <c r="H63" s="54"/>
      <c r="I63" s="54"/>
      <c r="J63" s="64"/>
      <c r="K63" s="67"/>
      <c r="L63" s="68"/>
      <c r="P63" s="81"/>
      <c r="Q63" s="83"/>
      <c r="R63" s="84"/>
      <c r="S63" s="84"/>
      <c r="T63" s="71"/>
      <c r="U63" s="72"/>
      <c r="V63" s="72"/>
      <c r="W63" s="73"/>
      <c r="X63" s="74"/>
    </row>
    <row r="64" spans="1:24" ht="18" x14ac:dyDescent="0.25">
      <c r="A64" s="65"/>
      <c r="B64" s="61" t="s">
        <v>138</v>
      </c>
      <c r="C64" s="112" t="s">
        <v>139</v>
      </c>
      <c r="D64" s="85"/>
      <c r="E64" s="62">
        <f>ROUND([1]BALANCE!E63,0)</f>
        <v>-5667344329192</v>
      </c>
      <c r="F64" s="62"/>
      <c r="G64" s="62">
        <v>-5632821721789</v>
      </c>
      <c r="H64" s="54"/>
      <c r="I64" s="54"/>
      <c r="J64" s="64"/>
      <c r="K64" s="67"/>
      <c r="L64" s="68"/>
      <c r="P64" s="81"/>
      <c r="Q64" s="83"/>
      <c r="R64" s="84"/>
      <c r="S64" s="84"/>
      <c r="T64" s="71"/>
      <c r="U64" s="72"/>
      <c r="V64" s="72"/>
      <c r="W64" s="73"/>
      <c r="X64" s="74"/>
    </row>
    <row r="65" spans="1:26" ht="18" x14ac:dyDescent="0.25">
      <c r="A65" s="65"/>
      <c r="B65" s="10" t="s">
        <v>66</v>
      </c>
      <c r="C65" s="119" t="s">
        <v>67</v>
      </c>
      <c r="D65" s="85"/>
      <c r="E65" s="75">
        <f>SUM(E66:E75)</f>
        <v>666087613887</v>
      </c>
      <c r="F65" s="80"/>
      <c r="G65" s="75">
        <v>672102974630</v>
      </c>
      <c r="H65" s="53">
        <f>+E65/$E$77</f>
        <v>3.3744809275804193E-2</v>
      </c>
      <c r="I65" s="40">
        <f>+E65-G65</f>
        <v>-6015360743</v>
      </c>
      <c r="J65" s="54">
        <f>(E65-G65)/G65</f>
        <v>-8.9500582054580571E-3</v>
      </c>
      <c r="K65" s="67"/>
      <c r="L65" s="68"/>
      <c r="M65" s="61" t="s">
        <v>140</v>
      </c>
      <c r="N65" s="61" t="s">
        <v>141</v>
      </c>
      <c r="O65" s="69"/>
      <c r="P65" s="70"/>
      <c r="Q65" s="11">
        <f>ROUND([1]BALANCE!P64,0)</f>
        <v>10543397789911</v>
      </c>
      <c r="R65" s="62"/>
      <c r="S65" s="11">
        <v>10543397789911</v>
      </c>
      <c r="T65" s="71"/>
      <c r="U65" s="72"/>
      <c r="V65" s="72"/>
      <c r="W65" s="73"/>
      <c r="X65" s="74"/>
    </row>
    <row r="66" spans="1:26" ht="18" x14ac:dyDescent="0.25">
      <c r="A66" s="65"/>
      <c r="B66" s="61" t="s">
        <v>62</v>
      </c>
      <c r="C66" s="112" t="s">
        <v>63</v>
      </c>
      <c r="D66" s="85"/>
      <c r="E66" s="62">
        <f>ROUND([1]BALANCE!E65,0)</f>
        <v>901330592</v>
      </c>
      <c r="F66" s="62"/>
      <c r="G66" s="62">
        <v>1144275297</v>
      </c>
      <c r="H66" s="54"/>
      <c r="I66" s="54"/>
      <c r="J66" s="64"/>
      <c r="K66" s="67"/>
      <c r="L66" s="68"/>
      <c r="M66" s="61" t="s">
        <v>142</v>
      </c>
      <c r="N66" s="61" t="s">
        <v>143</v>
      </c>
      <c r="O66" s="69"/>
      <c r="P66" s="70"/>
      <c r="Q66" s="11">
        <f>ROUND([1]BALANCE!P65,0)</f>
        <v>7185603281659</v>
      </c>
      <c r="R66" s="62"/>
      <c r="S66" s="11">
        <v>7185603281659</v>
      </c>
      <c r="T66" s="71"/>
      <c r="U66" s="72"/>
      <c r="V66" s="72"/>
      <c r="W66" s="73"/>
      <c r="X66" s="74"/>
    </row>
    <row r="67" spans="1:26" ht="18" hidden="1" x14ac:dyDescent="0.25">
      <c r="A67" s="65"/>
      <c r="B67" s="61" t="s">
        <v>70</v>
      </c>
      <c r="C67" s="112" t="s">
        <v>71</v>
      </c>
      <c r="D67" s="85"/>
      <c r="E67" s="62">
        <f>ROUND([1]BALANCE!E66,0)</f>
        <v>0</v>
      </c>
      <c r="F67" s="62"/>
      <c r="G67" s="62">
        <v>0</v>
      </c>
      <c r="H67" s="54"/>
      <c r="I67" s="54"/>
      <c r="J67" s="64"/>
      <c r="K67" s="67"/>
      <c r="L67" s="68"/>
      <c r="P67" s="81"/>
      <c r="T67" s="71"/>
      <c r="U67" s="72"/>
      <c r="V67" s="72"/>
      <c r="W67" s="73"/>
      <c r="X67" s="74"/>
    </row>
    <row r="68" spans="1:26" ht="18" x14ac:dyDescent="0.25">
      <c r="A68" s="65"/>
      <c r="B68" s="61" t="s">
        <v>72</v>
      </c>
      <c r="C68" s="112" t="s">
        <v>73</v>
      </c>
      <c r="D68" s="85"/>
      <c r="E68" s="62">
        <f>ROUND([1]BALANCE!E67,0)</f>
        <v>47702673877</v>
      </c>
      <c r="F68" s="62"/>
      <c r="G68" s="62">
        <v>53290221529</v>
      </c>
      <c r="H68" s="54"/>
      <c r="I68" s="54"/>
      <c r="J68" s="64"/>
      <c r="K68" s="67"/>
      <c r="L68" s="68"/>
      <c r="M68" s="61">
        <v>3110</v>
      </c>
      <c r="N68" s="61" t="s">
        <v>144</v>
      </c>
      <c r="O68" s="69"/>
      <c r="P68" s="70"/>
      <c r="Q68" s="11">
        <f>ROUND('[1]resultados para imprimir'!E71,0)</f>
        <v>1564299587210</v>
      </c>
      <c r="R68" s="62"/>
      <c r="S68" s="11">
        <v>1447965504326</v>
      </c>
      <c r="T68" s="71"/>
      <c r="U68" s="72"/>
      <c r="V68" s="72"/>
      <c r="W68" s="73"/>
      <c r="X68" s="74"/>
      <c r="Z68" s="49"/>
    </row>
    <row r="69" spans="1:26" ht="18" hidden="1" x14ac:dyDescent="0.25">
      <c r="A69" s="65"/>
      <c r="B69" s="61" t="s">
        <v>76</v>
      </c>
      <c r="C69" s="112" t="s">
        <v>77</v>
      </c>
      <c r="D69" s="85"/>
      <c r="E69" s="62">
        <f>ROUND([1]BALANCE!E68,0)</f>
        <v>0</v>
      </c>
      <c r="F69" s="62"/>
      <c r="G69" s="62">
        <v>0</v>
      </c>
      <c r="H69" s="54"/>
      <c r="I69" s="54"/>
      <c r="J69" s="64"/>
      <c r="K69" s="67"/>
      <c r="L69" s="68"/>
      <c r="M69" s="61"/>
      <c r="N69" s="61"/>
      <c r="O69" s="61"/>
      <c r="P69" s="103"/>
      <c r="Q69" s="11"/>
      <c r="R69" s="62"/>
      <c r="S69" s="62"/>
      <c r="T69" s="71"/>
      <c r="U69" s="72"/>
      <c r="V69" s="72"/>
      <c r="W69" s="73"/>
      <c r="X69" s="74"/>
    </row>
    <row r="70" spans="1:26" ht="18" x14ac:dyDescent="0.25">
      <c r="A70" s="65"/>
      <c r="B70" s="61" t="s">
        <v>80</v>
      </c>
      <c r="C70" s="112" t="s">
        <v>81</v>
      </c>
      <c r="D70" s="85"/>
      <c r="E70" s="62">
        <f>ROUND([1]BALANCE!E69,0)</f>
        <v>597566843107</v>
      </c>
      <c r="F70" s="62"/>
      <c r="G70" s="62">
        <v>597566843107</v>
      </c>
      <c r="H70" s="54"/>
      <c r="I70" s="54"/>
      <c r="J70" s="64"/>
      <c r="K70" s="67"/>
      <c r="L70" s="68"/>
      <c r="M70" s="61"/>
      <c r="N70" s="61"/>
      <c r="O70" s="61"/>
      <c r="P70" s="61"/>
      <c r="Q70" s="11"/>
      <c r="R70" s="62"/>
      <c r="S70" s="62"/>
      <c r="T70" s="71"/>
      <c r="U70" s="72"/>
      <c r="V70" s="72"/>
      <c r="W70" s="73"/>
      <c r="X70" s="74"/>
    </row>
    <row r="71" spans="1:26" ht="18" x14ac:dyDescent="0.25">
      <c r="A71" s="65"/>
      <c r="B71" s="61" t="s">
        <v>84</v>
      </c>
      <c r="C71" s="112" t="s">
        <v>85</v>
      </c>
      <c r="D71" s="85"/>
      <c r="E71" s="62">
        <f>ROUND([1]BALANCE!E70,0)</f>
        <v>1039649688</v>
      </c>
      <c r="F71" s="62"/>
      <c r="G71" s="62">
        <v>1039649688</v>
      </c>
      <c r="H71" s="131"/>
      <c r="I71" s="131"/>
      <c r="J71" s="71"/>
      <c r="K71" s="67"/>
      <c r="L71" s="68"/>
      <c r="M71" s="61"/>
      <c r="Q71" s="83"/>
      <c r="R71" s="84"/>
      <c r="S71" s="84"/>
      <c r="T71" s="71"/>
      <c r="U71" s="72"/>
      <c r="V71" s="72"/>
      <c r="W71" s="73"/>
      <c r="X71" s="74"/>
    </row>
    <row r="72" spans="1:26" ht="18" x14ac:dyDescent="0.25">
      <c r="A72" s="65"/>
      <c r="B72" s="61" t="s">
        <v>145</v>
      </c>
      <c r="C72" s="112" t="s">
        <v>146</v>
      </c>
      <c r="D72" s="85"/>
      <c r="E72" s="62">
        <f>ROUND([1]BALANCE!E71,0)</f>
        <v>24111493548</v>
      </c>
      <c r="F72" s="62"/>
      <c r="G72" s="62">
        <v>24111493548</v>
      </c>
      <c r="H72" s="131"/>
      <c r="I72" s="131"/>
      <c r="J72" s="71"/>
      <c r="K72" s="67"/>
      <c r="L72" s="68"/>
      <c r="M72" s="61"/>
      <c r="N72" s="61"/>
      <c r="O72" s="61"/>
      <c r="P72" s="61"/>
      <c r="Q72" s="11"/>
      <c r="R72" s="62"/>
      <c r="S72" s="62"/>
      <c r="T72" s="71"/>
      <c r="U72" s="72"/>
      <c r="V72" s="72"/>
      <c r="W72" s="73"/>
      <c r="X72" s="74"/>
    </row>
    <row r="73" spans="1:26" ht="18" x14ac:dyDescent="0.25">
      <c r="A73" s="65"/>
      <c r="B73" s="61" t="s">
        <v>147</v>
      </c>
      <c r="C73" s="112" t="s">
        <v>148</v>
      </c>
      <c r="D73" s="85"/>
      <c r="E73" s="62">
        <f>ROUND([1]BALANCE!E72,0)</f>
        <v>-6058659143</v>
      </c>
      <c r="F73" s="62"/>
      <c r="G73" s="62">
        <v>-5947209233</v>
      </c>
      <c r="H73" s="131"/>
      <c r="I73" s="131"/>
      <c r="J73" s="71"/>
      <c r="K73" s="67"/>
      <c r="L73" s="68"/>
      <c r="M73" s="61"/>
      <c r="N73" s="10" t="s">
        <v>149</v>
      </c>
      <c r="O73" s="10"/>
      <c r="P73" s="10"/>
      <c r="Q73" s="126">
        <f>SUM(Q65:Q72)</f>
        <v>19293300658780</v>
      </c>
      <c r="R73" s="127"/>
      <c r="S73" s="128">
        <v>19176966575896</v>
      </c>
      <c r="T73" s="71"/>
      <c r="U73" s="72"/>
      <c r="V73" s="72"/>
      <c r="W73" s="73"/>
      <c r="X73" s="74"/>
    </row>
    <row r="74" spans="1:26" ht="18" x14ac:dyDescent="0.25">
      <c r="A74" s="65"/>
      <c r="B74" s="61" t="s">
        <v>150</v>
      </c>
      <c r="C74" s="112" t="s">
        <v>151</v>
      </c>
      <c r="D74" s="85"/>
      <c r="E74" s="62">
        <f>ROUND([1]BALANCE!E73,0)</f>
        <v>-108842941</v>
      </c>
      <c r="F74" s="62"/>
      <c r="G74" s="62">
        <v>-108842941</v>
      </c>
      <c r="H74" s="131"/>
      <c r="I74" s="131"/>
      <c r="J74" s="71"/>
      <c r="K74" s="67"/>
      <c r="L74" s="68"/>
      <c r="M74" s="61"/>
      <c r="N74" s="61"/>
      <c r="O74" s="61"/>
      <c r="P74" s="61"/>
      <c r="Q74" s="11"/>
      <c r="R74" s="62"/>
      <c r="S74" s="62"/>
      <c r="T74" s="71"/>
      <c r="U74" s="72"/>
      <c r="V74" s="72"/>
      <c r="W74" s="73"/>
      <c r="X74" s="74"/>
    </row>
    <row r="75" spans="1:26" ht="18" x14ac:dyDescent="0.25">
      <c r="A75" s="65"/>
      <c r="B75" s="76">
        <v>1986</v>
      </c>
      <c r="C75" s="87" t="s">
        <v>88</v>
      </c>
      <c r="D75" s="132"/>
      <c r="E75" s="62">
        <f>ROUND([1]BALANCE!E74,0)</f>
        <v>933125159</v>
      </c>
      <c r="F75" s="62"/>
      <c r="G75" s="62">
        <v>1006543635</v>
      </c>
      <c r="H75" s="131"/>
      <c r="I75" s="131"/>
      <c r="J75" s="71"/>
      <c r="K75" s="67"/>
      <c r="L75" s="68"/>
      <c r="M75" s="61"/>
      <c r="N75" s="61"/>
      <c r="O75" s="61"/>
      <c r="P75" s="61"/>
      <c r="Q75" s="11"/>
      <c r="R75" s="62"/>
      <c r="S75" s="62"/>
      <c r="T75" s="71"/>
      <c r="U75" s="72"/>
      <c r="V75" s="72"/>
      <c r="W75" s="73"/>
      <c r="X75" s="74"/>
    </row>
    <row r="76" spans="1:26" ht="18" x14ac:dyDescent="0.25">
      <c r="A76" s="65"/>
      <c r="B76" s="61"/>
      <c r="C76" s="61"/>
      <c r="D76" s="61"/>
      <c r="E76" s="62"/>
      <c r="F76" s="62"/>
      <c r="G76" s="62"/>
      <c r="H76" s="71"/>
      <c r="I76" s="71"/>
      <c r="J76" s="71"/>
      <c r="K76" s="67"/>
      <c r="L76" s="68"/>
      <c r="M76" s="9"/>
      <c r="N76" s="9"/>
      <c r="O76" s="9"/>
      <c r="P76" s="9"/>
      <c r="Q76" s="11"/>
      <c r="R76" s="62"/>
      <c r="S76" s="62"/>
      <c r="T76" s="71"/>
      <c r="U76" s="64"/>
      <c r="V76" s="64"/>
      <c r="W76" s="64"/>
      <c r="X76" s="60"/>
    </row>
    <row r="77" spans="1:26" ht="18.75" thickBot="1" x14ac:dyDescent="0.3">
      <c r="A77" s="133"/>
      <c r="B77" s="10"/>
      <c r="C77" s="10" t="s">
        <v>152</v>
      </c>
      <c r="D77" s="10"/>
      <c r="E77" s="134">
        <f>+E37+E11</f>
        <v>19738965138102</v>
      </c>
      <c r="F77" s="127"/>
      <c r="G77" s="134">
        <v>19621168591211</v>
      </c>
      <c r="H77" s="135">
        <f>+H65+H61+H47+H42+H39+H28+H23+H18+H16+H12+0</f>
        <v>1</v>
      </c>
      <c r="I77" s="136"/>
      <c r="J77" s="136"/>
      <c r="K77" s="137"/>
      <c r="L77" s="138"/>
      <c r="M77" s="9"/>
      <c r="N77" s="10" t="s">
        <v>153</v>
      </c>
      <c r="O77" s="10"/>
      <c r="P77" s="10"/>
      <c r="Q77" s="139">
        <f>+Q73+Q57</f>
        <v>19738965138102</v>
      </c>
      <c r="R77" s="127"/>
      <c r="S77" s="134">
        <v>19621168591211</v>
      </c>
      <c r="T77" s="136"/>
      <c r="U77" s="140"/>
      <c r="V77" s="140"/>
      <c r="W77" s="140"/>
      <c r="X77" s="74"/>
    </row>
    <row r="78" spans="1:26" ht="19.5" thickTop="1" thickBot="1" x14ac:dyDescent="0.3">
      <c r="A78" s="141"/>
      <c r="B78" s="142"/>
      <c r="C78" s="142"/>
      <c r="D78" s="142"/>
      <c r="E78" s="143"/>
      <c r="F78" s="143"/>
      <c r="G78" s="143"/>
      <c r="H78" s="144"/>
      <c r="I78" s="144"/>
      <c r="J78" s="144"/>
      <c r="K78" s="145"/>
      <c r="L78" s="146"/>
      <c r="M78" s="147"/>
      <c r="N78" s="148"/>
      <c r="O78" s="148"/>
      <c r="P78" s="148"/>
      <c r="Q78" s="149"/>
      <c r="R78" s="143"/>
      <c r="S78" s="150"/>
      <c r="T78" s="151"/>
      <c r="U78" s="152"/>
      <c r="V78" s="152"/>
      <c r="W78" s="152"/>
      <c r="X78" s="153"/>
    </row>
    <row r="79" spans="1:26" ht="18" x14ac:dyDescent="0.25">
      <c r="A79" s="65"/>
      <c r="B79" s="88"/>
      <c r="C79" s="88"/>
      <c r="D79" s="88"/>
      <c r="E79" s="43"/>
      <c r="F79" s="43"/>
      <c r="G79" s="43"/>
      <c r="H79" s="48"/>
      <c r="I79" s="48"/>
      <c r="J79" s="48"/>
      <c r="K79" s="74"/>
      <c r="L79" s="154"/>
      <c r="M79" s="155"/>
      <c r="N79" s="23"/>
      <c r="O79" s="23"/>
      <c r="P79" s="23"/>
      <c r="Q79" s="156"/>
      <c r="R79" s="157"/>
      <c r="S79" s="157"/>
      <c r="T79" s="158"/>
      <c r="U79" s="159"/>
      <c r="V79" s="159"/>
      <c r="W79" s="159"/>
      <c r="X79" s="160"/>
    </row>
    <row r="80" spans="1:26" ht="18" x14ac:dyDescent="0.25">
      <c r="A80" s="133"/>
      <c r="B80" s="10">
        <v>8</v>
      </c>
      <c r="C80" s="10" t="s">
        <v>154</v>
      </c>
      <c r="D80" s="10"/>
      <c r="E80" s="75">
        <f>+E81+E82-E83</f>
        <v>0</v>
      </c>
      <c r="F80" s="80"/>
      <c r="G80" s="75">
        <v>0</v>
      </c>
      <c r="H80" s="136"/>
      <c r="I80" s="140"/>
      <c r="J80" s="140"/>
      <c r="K80" s="137"/>
      <c r="L80" s="138"/>
      <c r="M80" s="61">
        <v>9</v>
      </c>
      <c r="N80" s="10" t="s">
        <v>155</v>
      </c>
      <c r="O80" s="10"/>
      <c r="P80" s="10"/>
      <c r="Q80" s="79">
        <f>+Q81+Q82-Q83</f>
        <v>0</v>
      </c>
      <c r="R80" s="80"/>
      <c r="S80" s="161">
        <v>0</v>
      </c>
      <c r="T80" s="162"/>
      <c r="U80" s="140"/>
      <c r="V80" s="140"/>
      <c r="W80" s="140"/>
      <c r="X80" s="60"/>
    </row>
    <row r="81" spans="1:24" ht="18" x14ac:dyDescent="0.25">
      <c r="A81" s="65"/>
      <c r="B81" s="61">
        <v>81</v>
      </c>
      <c r="C81" s="61" t="s">
        <v>156</v>
      </c>
      <c r="D81" s="132"/>
      <c r="E81" s="62">
        <f>ROUND([1]BALANCE!E80,0)</f>
        <v>335267333144</v>
      </c>
      <c r="F81" s="62"/>
      <c r="G81" s="62">
        <v>327759508710</v>
      </c>
      <c r="H81" s="131"/>
      <c r="I81" s="40">
        <f>+E81-G81</f>
        <v>7507824434</v>
      </c>
      <c r="J81" s="54">
        <f>(E81-G81)/G81</f>
        <v>2.2906503806859456E-2</v>
      </c>
      <c r="K81" s="67"/>
      <c r="L81" s="68"/>
      <c r="M81" s="61">
        <v>91</v>
      </c>
      <c r="N81" s="61" t="s">
        <v>157</v>
      </c>
      <c r="O81" s="132"/>
      <c r="P81" s="132"/>
      <c r="Q81" s="11">
        <f>ROUND([1]BALANCE!P80,0)</f>
        <v>2660244551910</v>
      </c>
      <c r="R81" s="62"/>
      <c r="S81" s="71">
        <v>2669258398161</v>
      </c>
      <c r="T81" s="59"/>
      <c r="U81" s="40">
        <f>+Q81-S81</f>
        <v>-9013846251</v>
      </c>
      <c r="V81" s="54">
        <f>(Q81-S81)/S81</f>
        <v>-3.3769103273066925E-3</v>
      </c>
      <c r="X81" s="74"/>
    </row>
    <row r="82" spans="1:24" ht="18" x14ac:dyDescent="0.25">
      <c r="A82" s="65"/>
      <c r="B82" s="61">
        <v>83</v>
      </c>
      <c r="C82" s="61" t="s">
        <v>158</v>
      </c>
      <c r="D82" s="132"/>
      <c r="E82" s="62">
        <f>ROUND([1]BALANCE!E81,0)</f>
        <v>61330601613</v>
      </c>
      <c r="F82" s="62"/>
      <c r="G82" s="62">
        <v>61868883989</v>
      </c>
      <c r="H82" s="131"/>
      <c r="I82" s="40">
        <f>+E82-G82</f>
        <v>-538282376</v>
      </c>
      <c r="J82" s="54">
        <f>(E82-G82)/G82</f>
        <v>-8.7003731325702282E-3</v>
      </c>
      <c r="K82" s="67"/>
      <c r="L82" s="68"/>
      <c r="M82" s="61">
        <v>93</v>
      </c>
      <c r="N82" s="61" t="s">
        <v>159</v>
      </c>
      <c r="O82" s="132"/>
      <c r="P82" s="132"/>
      <c r="Q82" s="11">
        <f>ROUND([1]BALANCE!P81,0)</f>
        <v>2760265093</v>
      </c>
      <c r="R82" s="62"/>
      <c r="S82" s="71">
        <v>2694880652</v>
      </c>
      <c r="T82" s="59"/>
      <c r="U82" s="40">
        <f>+Q82-S82</f>
        <v>65384441</v>
      </c>
      <c r="V82" s="54">
        <f>(Q82-S82)/S82</f>
        <v>2.4262462588640087E-2</v>
      </c>
      <c r="X82" s="74"/>
    </row>
    <row r="83" spans="1:24" ht="18" x14ac:dyDescent="0.25">
      <c r="A83" s="65"/>
      <c r="B83" s="61">
        <v>89</v>
      </c>
      <c r="C83" s="61" t="s">
        <v>160</v>
      </c>
      <c r="D83" s="61"/>
      <c r="E83" s="62">
        <f>ROUND([1]BALANCE!E82,0)</f>
        <v>396597934757</v>
      </c>
      <c r="F83" s="62"/>
      <c r="G83" s="62">
        <v>389628392699</v>
      </c>
      <c r="H83" s="131"/>
      <c r="I83" s="40">
        <f>+E83-G83</f>
        <v>6969542058</v>
      </c>
      <c r="J83" s="54">
        <f>(E83-G83)/G83</f>
        <v>1.788766473028619E-2</v>
      </c>
      <c r="K83" s="67"/>
      <c r="L83" s="68"/>
      <c r="M83" s="61">
        <v>99</v>
      </c>
      <c r="N83" s="61" t="s">
        <v>161</v>
      </c>
      <c r="O83" s="61"/>
      <c r="P83" s="61"/>
      <c r="Q83" s="11">
        <f>ROUND([1]BALANCE!P82,0)</f>
        <v>2663004817003</v>
      </c>
      <c r="R83" s="62"/>
      <c r="S83" s="71">
        <v>2671953278813</v>
      </c>
      <c r="T83" s="59"/>
      <c r="U83" s="40">
        <f>+Q83-S83</f>
        <v>-8948461810</v>
      </c>
      <c r="V83" s="54">
        <f>(Q83-S83)/S83</f>
        <v>-3.3490337877372252E-3</v>
      </c>
      <c r="X83" s="74"/>
    </row>
    <row r="84" spans="1:24" ht="18.75" thickBot="1" x14ac:dyDescent="0.3">
      <c r="A84" s="141"/>
      <c r="B84" s="142"/>
      <c r="C84" s="142"/>
      <c r="D84" s="142"/>
      <c r="E84" s="143"/>
      <c r="F84" s="143"/>
      <c r="G84" s="143"/>
      <c r="H84" s="144"/>
      <c r="I84" s="144"/>
      <c r="J84" s="144"/>
      <c r="K84" s="145"/>
      <c r="L84" s="146"/>
      <c r="M84" s="142"/>
      <c r="N84" s="142"/>
      <c r="O84" s="142"/>
      <c r="P84" s="142"/>
      <c r="Q84" s="164"/>
      <c r="R84" s="144"/>
      <c r="S84" s="144"/>
      <c r="T84" s="144"/>
      <c r="U84" s="165"/>
      <c r="V84" s="165"/>
      <c r="W84" s="165"/>
      <c r="X84" s="145"/>
    </row>
    <row r="85" spans="1:24" x14ac:dyDescent="0.2">
      <c r="A85" s="166"/>
      <c r="B85" s="167"/>
      <c r="C85" s="167"/>
      <c r="D85" s="167"/>
      <c r="E85" s="168"/>
      <c r="F85" s="168"/>
      <c r="G85" s="168"/>
      <c r="H85" s="169"/>
      <c r="I85" s="169"/>
      <c r="J85" s="169"/>
      <c r="K85" s="170"/>
      <c r="L85" s="169"/>
      <c r="M85" s="167"/>
      <c r="N85" s="167"/>
      <c r="O85" s="167"/>
      <c r="P85" s="167"/>
      <c r="Q85" s="171"/>
      <c r="R85" s="169"/>
      <c r="S85" s="169"/>
      <c r="T85" s="169"/>
      <c r="U85" s="64"/>
      <c r="V85" s="64"/>
      <c r="W85" s="64"/>
      <c r="X85" s="172"/>
    </row>
    <row r="86" spans="1:24" x14ac:dyDescent="0.2">
      <c r="A86" s="166"/>
      <c r="B86" s="167"/>
      <c r="C86" s="167"/>
      <c r="D86" s="167"/>
      <c r="E86" s="168"/>
      <c r="F86" s="168"/>
      <c r="G86" s="168"/>
      <c r="H86" s="169"/>
      <c r="I86" s="169"/>
      <c r="J86" s="169"/>
      <c r="K86" s="169"/>
      <c r="L86" s="169"/>
      <c r="M86" s="167"/>
      <c r="N86" s="167"/>
      <c r="O86" s="167"/>
      <c r="P86" s="167"/>
      <c r="Q86" s="171"/>
      <c r="R86" s="169"/>
      <c r="S86" s="169"/>
      <c r="T86" s="169"/>
      <c r="U86" s="64"/>
      <c r="V86" s="64"/>
      <c r="W86" s="64"/>
      <c r="X86" s="172"/>
    </row>
    <row r="87" spans="1:24" x14ac:dyDescent="0.2">
      <c r="A87" s="166"/>
      <c r="B87" s="167"/>
      <c r="C87" s="167"/>
      <c r="D87" s="167"/>
      <c r="E87" s="169"/>
      <c r="F87" s="169"/>
      <c r="G87" s="265"/>
      <c r="H87" s="169"/>
      <c r="I87" s="169"/>
      <c r="J87" s="169"/>
      <c r="K87" s="169"/>
      <c r="L87" s="169"/>
      <c r="M87" s="167"/>
      <c r="N87" s="167"/>
      <c r="O87" s="167"/>
      <c r="P87" s="167"/>
      <c r="Q87" s="171"/>
      <c r="R87" s="169"/>
      <c r="S87" s="169"/>
      <c r="T87" s="169"/>
      <c r="U87" s="64"/>
      <c r="V87" s="64"/>
      <c r="W87" s="64"/>
      <c r="X87" s="172"/>
    </row>
    <row r="88" spans="1:24" x14ac:dyDescent="0.2">
      <c r="A88" s="166"/>
      <c r="B88" s="167"/>
      <c r="C88" s="167"/>
      <c r="D88" s="167"/>
      <c r="E88" s="169"/>
      <c r="F88" s="169"/>
      <c r="G88" s="169"/>
      <c r="H88" s="169"/>
      <c r="I88" s="169"/>
      <c r="J88" s="169"/>
      <c r="K88" s="169"/>
      <c r="L88" s="169"/>
      <c r="M88" s="167"/>
      <c r="N88" s="167"/>
      <c r="O88" s="167"/>
      <c r="P88" s="167"/>
      <c r="Q88" s="171"/>
      <c r="R88" s="169"/>
      <c r="S88" s="169"/>
      <c r="T88" s="169"/>
      <c r="U88" s="64"/>
      <c r="V88" s="64"/>
      <c r="W88" s="64"/>
      <c r="X88" s="172"/>
    </row>
    <row r="89" spans="1:24" x14ac:dyDescent="0.2">
      <c r="A89" s="166"/>
      <c r="B89" s="167"/>
      <c r="C89" s="167"/>
      <c r="D89" s="167"/>
      <c r="E89" s="169"/>
      <c r="F89" s="169"/>
      <c r="G89" s="169"/>
      <c r="H89" s="169"/>
      <c r="I89" s="169"/>
      <c r="J89" s="169"/>
      <c r="K89" s="169"/>
      <c r="L89" s="169"/>
      <c r="M89" s="167"/>
      <c r="N89" s="167"/>
      <c r="O89" s="167"/>
      <c r="P89" s="167"/>
      <c r="Q89" s="171"/>
      <c r="R89" s="169"/>
      <c r="S89" s="169"/>
      <c r="T89" s="169"/>
      <c r="U89" s="64"/>
      <c r="V89" s="64"/>
      <c r="W89" s="64"/>
      <c r="X89" s="172"/>
    </row>
    <row r="90" spans="1:24" x14ac:dyDescent="0.2">
      <c r="A90" s="166"/>
      <c r="B90" s="167"/>
      <c r="C90" s="167"/>
      <c r="D90" s="167"/>
      <c r="E90" s="169"/>
      <c r="F90" s="169"/>
      <c r="G90" s="169"/>
      <c r="H90" s="169"/>
      <c r="I90" s="169"/>
      <c r="J90" s="169"/>
      <c r="K90" s="169"/>
      <c r="L90" s="169"/>
      <c r="M90" s="167"/>
      <c r="N90" s="167"/>
      <c r="O90" s="167"/>
      <c r="P90" s="167"/>
      <c r="Q90" s="171"/>
      <c r="R90" s="169"/>
      <c r="S90" s="169"/>
      <c r="T90" s="169"/>
      <c r="U90" s="64"/>
      <c r="V90" s="64"/>
      <c r="W90" s="64"/>
      <c r="X90" s="172"/>
    </row>
    <row r="91" spans="1:24" x14ac:dyDescent="0.2">
      <c r="A91" s="166"/>
      <c r="B91" s="167"/>
      <c r="C91" s="167"/>
      <c r="D91" s="167"/>
      <c r="E91" s="169"/>
      <c r="F91" s="169"/>
      <c r="G91" s="169"/>
      <c r="H91" s="169"/>
      <c r="I91" s="169"/>
      <c r="J91" s="169"/>
      <c r="K91" s="169"/>
      <c r="L91" s="169"/>
      <c r="M91" s="167"/>
      <c r="N91" s="167"/>
      <c r="O91" s="167"/>
      <c r="P91" s="167"/>
      <c r="Q91" s="171"/>
      <c r="R91" s="169"/>
      <c r="S91" s="169"/>
      <c r="T91" s="169"/>
      <c r="U91" s="64"/>
      <c r="V91" s="64"/>
      <c r="W91" s="64"/>
      <c r="X91" s="172"/>
    </row>
    <row r="92" spans="1:24" ht="88.5" customHeight="1" thickBot="1" x14ac:dyDescent="0.25">
      <c r="A92" s="173"/>
      <c r="B92" s="174"/>
      <c r="C92" s="174"/>
      <c r="D92" s="174"/>
      <c r="E92" s="175"/>
      <c r="F92" s="175"/>
      <c r="G92" s="175"/>
      <c r="H92" s="175"/>
      <c r="I92" s="175"/>
      <c r="J92" s="175"/>
      <c r="K92" s="175"/>
      <c r="L92" s="175"/>
      <c r="M92" s="174"/>
      <c r="N92" s="174"/>
      <c r="O92" s="174"/>
      <c r="P92" s="174"/>
      <c r="Q92" s="176"/>
      <c r="R92" s="175"/>
      <c r="S92" s="175"/>
      <c r="T92" s="175"/>
      <c r="U92" s="165"/>
      <c r="V92" s="165"/>
      <c r="W92" s="165"/>
      <c r="X92" s="177"/>
    </row>
    <row r="96" spans="1:24" x14ac:dyDescent="0.2">
      <c r="E96" s="178"/>
    </row>
    <row r="97" spans="5:16" x14ac:dyDescent="0.2">
      <c r="E97" s="179"/>
    </row>
    <row r="98" spans="5:16" x14ac:dyDescent="0.2">
      <c r="E98" s="179"/>
    </row>
    <row r="99" spans="5:16" x14ac:dyDescent="0.2">
      <c r="E99" s="179"/>
    </row>
    <row r="101" spans="5:16" x14ac:dyDescent="0.2">
      <c r="O101" s="118">
        <f>+Q77-E77</f>
        <v>0</v>
      </c>
      <c r="P101" s="118"/>
    </row>
    <row r="111" spans="5:16" x14ac:dyDescent="0.2">
      <c r="E111" s="179"/>
    </row>
    <row r="112" spans="5:16" x14ac:dyDescent="0.2">
      <c r="E112" s="179"/>
    </row>
    <row r="113" spans="5:5" x14ac:dyDescent="0.2">
      <c r="E113" s="179"/>
    </row>
  </sheetData>
  <mergeCells count="4">
    <mergeCell ref="A2:X2"/>
    <mergeCell ref="A4:X4"/>
    <mergeCell ref="A5:X5"/>
    <mergeCell ref="A6:X6"/>
  </mergeCells>
  <printOptions horizontalCentered="1" verticalCentered="1"/>
  <pageMargins left="3.937007874015748E-2" right="3.937007874015748E-2" top="0.19685039370078741" bottom="0.19685039370078741" header="0.11811023622047245" footer="0.11811023622047245"/>
  <pageSetup paperSize="9" scale="37" orientation="landscape" r:id="rId1"/>
  <rowBreaks count="1" manualBreakCount="1">
    <brk id="11" max="23" man="1"/>
  </rowBreaks>
  <colBreaks count="1" manualBreakCount="1">
    <brk id="4" max="9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resultados para imprimir</vt:lpstr>
      <vt:lpstr>BALANCE para imprimir</vt:lpstr>
      <vt:lpstr>'BALANCE para imprimir'!Área_de_impresión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Jimena Castro Bocanegra</dc:creator>
  <cp:lastModifiedBy>Milciades Rafael Arias Arias</cp:lastModifiedBy>
  <cp:lastPrinted>2024-12-09T12:33:47Z</cp:lastPrinted>
  <dcterms:created xsi:type="dcterms:W3CDTF">2024-12-06T17:13:03Z</dcterms:created>
  <dcterms:modified xsi:type="dcterms:W3CDTF">2024-12-09T12:53:45Z</dcterms:modified>
</cp:coreProperties>
</file>