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E:\BACKUP JEPP\TransmiCable-S.Cristobal\Presupuesto\210509_Ppto Entrega Factibilidad C.CS\210628_Entrega Factibilidad C.CS\Presupuesto CAPEX CS\"/>
    </mc:Choice>
  </mc:AlternateContent>
  <bookViews>
    <workbookView xWindow="0" yWindow="0" windowWidth="20490" windowHeight="8880" tabRatio="917"/>
  </bookViews>
  <sheets>
    <sheet name="Ppto. Ejecutivo_JuanRey" sheetId="35" r:id="rId1"/>
    <sheet name="Ppto. Ejecutivo_T1+T2" sheetId="34" r:id="rId2"/>
    <sheet name="PptoFactibilidad-ObraCivil C.D." sheetId="23" r:id="rId3"/>
    <sheet name="PptoFactibilidad-ElectMec. C.D." sheetId="31" r:id="rId4"/>
    <sheet name="Cantidades" sheetId="32" r:id="rId5"/>
    <sheet name="Memoria" sheetId="3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 localSheetId="0">#REF!</definedName>
    <definedName name="\a" localSheetId="3">#REF!</definedName>
    <definedName name="\a" localSheetId="2">#REF!</definedName>
    <definedName name="\a">#REF!</definedName>
    <definedName name="\b" localSheetId="0">#REF!</definedName>
    <definedName name="\b" localSheetId="3">#REF!</definedName>
    <definedName name="\b" localSheetId="2">#REF!</definedName>
    <definedName name="\b">#REF!</definedName>
    <definedName name="\eliminar" localSheetId="0">[1]RESUM96!#REF!</definedName>
    <definedName name="\eliminar" localSheetId="3">[1]RESUM96!#REF!</definedName>
    <definedName name="\eliminar" localSheetId="2">[1]RESUM96!#REF!</definedName>
    <definedName name="\eliminar">[1]RESUM96!#REF!</definedName>
    <definedName name="\eliminar1" localSheetId="0">[1]RESUM96!#REF!</definedName>
    <definedName name="\eliminar1" localSheetId="3">[1]RESUM96!#REF!</definedName>
    <definedName name="\eliminar1" localSheetId="2">[1]RESUM96!#REF!</definedName>
    <definedName name="\eliminar1">[1]RESUM96!#REF!</definedName>
    <definedName name="\q" localSheetId="0">#REF!</definedName>
    <definedName name="\q" localSheetId="3">#REF!</definedName>
    <definedName name="\q" localSheetId="2">#REF!</definedName>
    <definedName name="\q">#REF!</definedName>
    <definedName name="_______________EST1" localSheetId="0">#REF!</definedName>
    <definedName name="_______________EST1" localSheetId="3">#REF!</definedName>
    <definedName name="_______________EST1" localSheetId="2">#REF!</definedName>
    <definedName name="_______________EST1">#REF!</definedName>
    <definedName name="_______________EST10" localSheetId="0">#REF!</definedName>
    <definedName name="_______________EST10" localSheetId="3">#REF!</definedName>
    <definedName name="_______________EST10" localSheetId="2">#REF!</definedName>
    <definedName name="_______________EST10">#REF!</definedName>
    <definedName name="_______________EST11" localSheetId="0">#REF!</definedName>
    <definedName name="_______________EST11" localSheetId="3">#REF!</definedName>
    <definedName name="_______________EST11" localSheetId="2">#REF!</definedName>
    <definedName name="_______________EST11">#REF!</definedName>
    <definedName name="_______________EST12" localSheetId="0">#REF!</definedName>
    <definedName name="_______________EST12" localSheetId="3">#REF!</definedName>
    <definedName name="_______________EST12" localSheetId="2">#REF!</definedName>
    <definedName name="_______________EST12">#REF!</definedName>
    <definedName name="_______________EST13" localSheetId="0">#REF!</definedName>
    <definedName name="_______________EST13" localSheetId="3">#REF!</definedName>
    <definedName name="_______________EST13" localSheetId="2">#REF!</definedName>
    <definedName name="_______________EST13">#REF!</definedName>
    <definedName name="_______________EST14" localSheetId="0">#REF!</definedName>
    <definedName name="_______________EST14" localSheetId="3">#REF!</definedName>
    <definedName name="_______________EST14" localSheetId="2">#REF!</definedName>
    <definedName name="_______________EST14">#REF!</definedName>
    <definedName name="_______________EST15" localSheetId="0">#REF!</definedName>
    <definedName name="_______________EST15" localSheetId="3">#REF!</definedName>
    <definedName name="_______________EST15" localSheetId="2">#REF!</definedName>
    <definedName name="_______________EST15">#REF!</definedName>
    <definedName name="_______________EST16" localSheetId="0">#REF!</definedName>
    <definedName name="_______________EST16" localSheetId="3">#REF!</definedName>
    <definedName name="_______________EST16" localSheetId="2">#REF!</definedName>
    <definedName name="_______________EST16">#REF!</definedName>
    <definedName name="_______________EST17" localSheetId="0">#REF!</definedName>
    <definedName name="_______________EST17" localSheetId="3">#REF!</definedName>
    <definedName name="_______________EST17" localSheetId="2">#REF!</definedName>
    <definedName name="_______________EST17">#REF!</definedName>
    <definedName name="_______________EST18" localSheetId="0">#REF!</definedName>
    <definedName name="_______________EST18" localSheetId="3">#REF!</definedName>
    <definedName name="_______________EST18" localSheetId="2">#REF!</definedName>
    <definedName name="_______________EST18">#REF!</definedName>
    <definedName name="_______________EST19" localSheetId="0">#REF!</definedName>
    <definedName name="_______________EST19" localSheetId="3">#REF!</definedName>
    <definedName name="_______________EST19" localSheetId="2">#REF!</definedName>
    <definedName name="_______________EST19">#REF!</definedName>
    <definedName name="_______________EST2" localSheetId="0">#REF!</definedName>
    <definedName name="_______________EST2" localSheetId="3">#REF!</definedName>
    <definedName name="_______________EST2" localSheetId="2">#REF!</definedName>
    <definedName name="_______________EST2">#REF!</definedName>
    <definedName name="_______________EST3" localSheetId="0">#REF!</definedName>
    <definedName name="_______________EST3" localSheetId="3">#REF!</definedName>
    <definedName name="_______________EST3" localSheetId="2">#REF!</definedName>
    <definedName name="_______________EST3">#REF!</definedName>
    <definedName name="_______________EST4" localSheetId="0">#REF!</definedName>
    <definedName name="_______________EST4" localSheetId="3">#REF!</definedName>
    <definedName name="_______________EST4" localSheetId="2">#REF!</definedName>
    <definedName name="_______________EST4">#REF!</definedName>
    <definedName name="_______________EST5" localSheetId="0">#REF!</definedName>
    <definedName name="_______________EST5" localSheetId="3">#REF!</definedName>
    <definedName name="_______________EST5" localSheetId="2">#REF!</definedName>
    <definedName name="_______________EST5">#REF!</definedName>
    <definedName name="_______________EST6" localSheetId="0">#REF!</definedName>
    <definedName name="_______________EST6" localSheetId="3">#REF!</definedName>
    <definedName name="_______________EST6" localSheetId="2">#REF!</definedName>
    <definedName name="_______________EST6">#REF!</definedName>
    <definedName name="_______________EST7" localSheetId="0">#REF!</definedName>
    <definedName name="_______________EST7" localSheetId="3">#REF!</definedName>
    <definedName name="_______________EST7" localSheetId="2">#REF!</definedName>
    <definedName name="_______________EST7">#REF!</definedName>
    <definedName name="_______________EST8" localSheetId="0">#REF!</definedName>
    <definedName name="_______________EST8" localSheetId="3">#REF!</definedName>
    <definedName name="_______________EST8" localSheetId="2">#REF!</definedName>
    <definedName name="_______________EST8">#REF!</definedName>
    <definedName name="_______________EST9" localSheetId="0">#REF!</definedName>
    <definedName name="_______________EST9" localSheetId="3">#REF!</definedName>
    <definedName name="_______________EST9" localSheetId="2">#REF!</definedName>
    <definedName name="_______________EST9">#REF!</definedName>
    <definedName name="_______________EXC1" localSheetId="0">#REF!</definedName>
    <definedName name="_______________EXC1" localSheetId="3">#REF!</definedName>
    <definedName name="_______________EXC1" localSheetId="2">#REF!</definedName>
    <definedName name="_______________EXC1">#REF!</definedName>
    <definedName name="_______________EXC10" localSheetId="0">#REF!</definedName>
    <definedName name="_______________EXC10" localSheetId="3">#REF!</definedName>
    <definedName name="_______________EXC10" localSheetId="2">#REF!</definedName>
    <definedName name="_______________EXC10">#REF!</definedName>
    <definedName name="_______________EXC11" localSheetId="0">#REF!</definedName>
    <definedName name="_______________EXC11" localSheetId="3">#REF!</definedName>
    <definedName name="_______________EXC11" localSheetId="2">#REF!</definedName>
    <definedName name="_______________EXC11">#REF!</definedName>
    <definedName name="_______________EXC12" localSheetId="0">#REF!</definedName>
    <definedName name="_______________EXC12" localSheetId="3">#REF!</definedName>
    <definedName name="_______________EXC12" localSheetId="2">#REF!</definedName>
    <definedName name="_______________EXC12">#REF!</definedName>
    <definedName name="_______________EXC2" localSheetId="0">#REF!</definedName>
    <definedName name="_______________EXC2" localSheetId="3">#REF!</definedName>
    <definedName name="_______________EXC2" localSheetId="2">#REF!</definedName>
    <definedName name="_______________EXC2">#REF!</definedName>
    <definedName name="_______________EXC3" localSheetId="0">#REF!</definedName>
    <definedName name="_______________EXC3" localSheetId="3">#REF!</definedName>
    <definedName name="_______________EXC3" localSheetId="2">#REF!</definedName>
    <definedName name="_______________EXC3">#REF!</definedName>
    <definedName name="_______________EXC4" localSheetId="0">#REF!</definedName>
    <definedName name="_______________EXC4" localSheetId="3">#REF!</definedName>
    <definedName name="_______________EXC4" localSheetId="2">#REF!</definedName>
    <definedName name="_______________EXC4">#REF!</definedName>
    <definedName name="_______________EXC5" localSheetId="0">#REF!</definedName>
    <definedName name="_______________EXC5" localSheetId="3">#REF!</definedName>
    <definedName name="_______________EXC5" localSheetId="2">#REF!</definedName>
    <definedName name="_______________EXC5">#REF!</definedName>
    <definedName name="_______________EXC6" localSheetId="0">#REF!</definedName>
    <definedName name="_______________EXC6" localSheetId="3">#REF!</definedName>
    <definedName name="_______________EXC6" localSheetId="2">#REF!</definedName>
    <definedName name="_______________EXC6">#REF!</definedName>
    <definedName name="_______________EXC7" localSheetId="0">#REF!</definedName>
    <definedName name="_______________EXC7" localSheetId="3">#REF!</definedName>
    <definedName name="_______________EXC7" localSheetId="2">#REF!</definedName>
    <definedName name="_______________EXC7">#REF!</definedName>
    <definedName name="_______________EXC8" localSheetId="0">#REF!</definedName>
    <definedName name="_______________EXC8" localSheetId="3">#REF!</definedName>
    <definedName name="_______________EXC8" localSheetId="2">#REF!</definedName>
    <definedName name="_______________EXC8">#REF!</definedName>
    <definedName name="_______________EXC9" localSheetId="0">#REF!</definedName>
    <definedName name="_______________EXC9" localSheetId="3">#REF!</definedName>
    <definedName name="_______________EXC9" localSheetId="2">#REF!</definedName>
    <definedName name="_______________EXC9">#REF!</definedName>
    <definedName name="_____________EST1" localSheetId="0">#REF!</definedName>
    <definedName name="_____________EST1" localSheetId="3">#REF!</definedName>
    <definedName name="_____________EST1" localSheetId="2">#REF!</definedName>
    <definedName name="_____________EST1">#REF!</definedName>
    <definedName name="_____________EST10" localSheetId="0">#REF!</definedName>
    <definedName name="_____________EST10" localSheetId="3">#REF!</definedName>
    <definedName name="_____________EST10" localSheetId="2">#REF!</definedName>
    <definedName name="_____________EST10">#REF!</definedName>
    <definedName name="_____________EST11" localSheetId="0">#REF!</definedName>
    <definedName name="_____________EST11" localSheetId="3">#REF!</definedName>
    <definedName name="_____________EST11" localSheetId="2">#REF!</definedName>
    <definedName name="_____________EST11">#REF!</definedName>
    <definedName name="_____________EST12" localSheetId="0">#REF!</definedName>
    <definedName name="_____________EST12" localSheetId="3">#REF!</definedName>
    <definedName name="_____________EST12" localSheetId="2">#REF!</definedName>
    <definedName name="_____________EST12">#REF!</definedName>
    <definedName name="_____________EST13" localSheetId="0">#REF!</definedName>
    <definedName name="_____________EST13" localSheetId="3">#REF!</definedName>
    <definedName name="_____________EST13" localSheetId="2">#REF!</definedName>
    <definedName name="_____________EST13">#REF!</definedName>
    <definedName name="_____________EST14" localSheetId="0">#REF!</definedName>
    <definedName name="_____________EST14" localSheetId="3">#REF!</definedName>
    <definedName name="_____________EST14" localSheetId="2">#REF!</definedName>
    <definedName name="_____________EST14">#REF!</definedName>
    <definedName name="_____________EST15" localSheetId="0">#REF!</definedName>
    <definedName name="_____________EST15" localSheetId="3">#REF!</definedName>
    <definedName name="_____________EST15" localSheetId="2">#REF!</definedName>
    <definedName name="_____________EST15">#REF!</definedName>
    <definedName name="_____________EST16" localSheetId="0">#REF!</definedName>
    <definedName name="_____________EST16" localSheetId="3">#REF!</definedName>
    <definedName name="_____________EST16" localSheetId="2">#REF!</definedName>
    <definedName name="_____________EST16">#REF!</definedName>
    <definedName name="_____________EST17" localSheetId="0">#REF!</definedName>
    <definedName name="_____________EST17" localSheetId="3">#REF!</definedName>
    <definedName name="_____________EST17" localSheetId="2">#REF!</definedName>
    <definedName name="_____________EST17">#REF!</definedName>
    <definedName name="_____________EST18" localSheetId="0">#REF!</definedName>
    <definedName name="_____________EST18" localSheetId="3">#REF!</definedName>
    <definedName name="_____________EST18" localSheetId="2">#REF!</definedName>
    <definedName name="_____________EST18">#REF!</definedName>
    <definedName name="_____________EST19" localSheetId="0">#REF!</definedName>
    <definedName name="_____________EST19" localSheetId="3">#REF!</definedName>
    <definedName name="_____________EST19" localSheetId="2">#REF!</definedName>
    <definedName name="_____________EST19">#REF!</definedName>
    <definedName name="_____________EST2" localSheetId="0">#REF!</definedName>
    <definedName name="_____________EST2" localSheetId="3">#REF!</definedName>
    <definedName name="_____________EST2" localSheetId="2">#REF!</definedName>
    <definedName name="_____________EST2">#REF!</definedName>
    <definedName name="_____________EST3" localSheetId="0">#REF!</definedName>
    <definedName name="_____________EST3" localSheetId="3">#REF!</definedName>
    <definedName name="_____________EST3" localSheetId="2">#REF!</definedName>
    <definedName name="_____________EST3">#REF!</definedName>
    <definedName name="_____________EST4" localSheetId="0">#REF!</definedName>
    <definedName name="_____________EST4" localSheetId="3">#REF!</definedName>
    <definedName name="_____________EST4" localSheetId="2">#REF!</definedName>
    <definedName name="_____________EST4">#REF!</definedName>
    <definedName name="_____________EST5" localSheetId="0">#REF!</definedName>
    <definedName name="_____________EST5" localSheetId="3">#REF!</definedName>
    <definedName name="_____________EST5" localSheetId="2">#REF!</definedName>
    <definedName name="_____________EST5">#REF!</definedName>
    <definedName name="_____________EST6" localSheetId="0">#REF!</definedName>
    <definedName name="_____________EST6" localSheetId="3">#REF!</definedName>
    <definedName name="_____________EST6" localSheetId="2">#REF!</definedName>
    <definedName name="_____________EST6">#REF!</definedName>
    <definedName name="_____________EST7" localSheetId="0">#REF!</definedName>
    <definedName name="_____________EST7" localSheetId="3">#REF!</definedName>
    <definedName name="_____________EST7" localSheetId="2">#REF!</definedName>
    <definedName name="_____________EST7">#REF!</definedName>
    <definedName name="_____________EST8" localSheetId="0">#REF!</definedName>
    <definedName name="_____________EST8" localSheetId="3">#REF!</definedName>
    <definedName name="_____________EST8" localSheetId="2">#REF!</definedName>
    <definedName name="_____________EST8">#REF!</definedName>
    <definedName name="_____________EST9" localSheetId="0">#REF!</definedName>
    <definedName name="_____________EST9" localSheetId="3">#REF!</definedName>
    <definedName name="_____________EST9" localSheetId="2">#REF!</definedName>
    <definedName name="_____________EST9">#REF!</definedName>
    <definedName name="_____________EXC1" localSheetId="0">#REF!</definedName>
    <definedName name="_____________EXC1" localSheetId="3">#REF!</definedName>
    <definedName name="_____________EXC1" localSheetId="2">#REF!</definedName>
    <definedName name="_____________EXC1">#REF!</definedName>
    <definedName name="_____________EXC10" localSheetId="0">#REF!</definedName>
    <definedName name="_____________EXC10" localSheetId="3">#REF!</definedName>
    <definedName name="_____________EXC10" localSheetId="2">#REF!</definedName>
    <definedName name="_____________EXC10">#REF!</definedName>
    <definedName name="_____________EXC11" localSheetId="0">#REF!</definedName>
    <definedName name="_____________EXC11" localSheetId="3">#REF!</definedName>
    <definedName name="_____________EXC11" localSheetId="2">#REF!</definedName>
    <definedName name="_____________EXC11">#REF!</definedName>
    <definedName name="_____________EXC12" localSheetId="0">#REF!</definedName>
    <definedName name="_____________EXC12" localSheetId="3">#REF!</definedName>
    <definedName name="_____________EXC12" localSheetId="2">#REF!</definedName>
    <definedName name="_____________EXC12">#REF!</definedName>
    <definedName name="_____________EXC2" localSheetId="0">#REF!</definedName>
    <definedName name="_____________EXC2" localSheetId="3">#REF!</definedName>
    <definedName name="_____________EXC2" localSheetId="2">#REF!</definedName>
    <definedName name="_____________EXC2">#REF!</definedName>
    <definedName name="_____________EXC3" localSheetId="0">#REF!</definedName>
    <definedName name="_____________EXC3" localSheetId="3">#REF!</definedName>
    <definedName name="_____________EXC3" localSheetId="2">#REF!</definedName>
    <definedName name="_____________EXC3">#REF!</definedName>
    <definedName name="_____________EXC4" localSheetId="0">#REF!</definedName>
    <definedName name="_____________EXC4" localSheetId="3">#REF!</definedName>
    <definedName name="_____________EXC4" localSheetId="2">#REF!</definedName>
    <definedName name="_____________EXC4">#REF!</definedName>
    <definedName name="_____________EXC5" localSheetId="0">#REF!</definedName>
    <definedName name="_____________EXC5" localSheetId="3">#REF!</definedName>
    <definedName name="_____________EXC5" localSheetId="2">#REF!</definedName>
    <definedName name="_____________EXC5">#REF!</definedName>
    <definedName name="_____________EXC8" localSheetId="0">#REF!</definedName>
    <definedName name="_____________EXC8" localSheetId="3">#REF!</definedName>
    <definedName name="_____________EXC8" localSheetId="2">#REF!</definedName>
    <definedName name="_____________EXC8">#REF!</definedName>
    <definedName name="_____________EXC9" localSheetId="0">#REF!</definedName>
    <definedName name="_____________EXC9" localSheetId="3">#REF!</definedName>
    <definedName name="_____________EXC9" localSheetId="2">#REF!</definedName>
    <definedName name="_____________EXC9">#REF!</definedName>
    <definedName name="_____________ORO10" localSheetId="0">#REF!</definedName>
    <definedName name="_____________ORO10" localSheetId="3">#REF!</definedName>
    <definedName name="_____________ORO10" localSheetId="2">#REF!</definedName>
    <definedName name="_____________ORO10">#REF!</definedName>
    <definedName name="_____________ORO11" localSheetId="0">#REF!</definedName>
    <definedName name="_____________ORO11" localSheetId="3">#REF!</definedName>
    <definedName name="_____________ORO11" localSheetId="2">#REF!</definedName>
    <definedName name="_____________ORO11">#REF!</definedName>
    <definedName name="_____________ORO12" localSheetId="0">#REF!</definedName>
    <definedName name="_____________ORO12" localSheetId="3">#REF!</definedName>
    <definedName name="_____________ORO12" localSheetId="2">#REF!</definedName>
    <definedName name="_____________ORO12">#REF!</definedName>
    <definedName name="_____________ORO13" localSheetId="0">#REF!</definedName>
    <definedName name="_____________ORO13" localSheetId="3">#REF!</definedName>
    <definedName name="_____________ORO13" localSheetId="2">#REF!</definedName>
    <definedName name="_____________ORO13">#REF!</definedName>
    <definedName name="_____________ORO14" localSheetId="0">#REF!</definedName>
    <definedName name="_____________ORO14" localSheetId="3">#REF!</definedName>
    <definedName name="_____________ORO14" localSheetId="2">#REF!</definedName>
    <definedName name="_____________ORO14">#REF!</definedName>
    <definedName name="_____________ORO15" localSheetId="0">#REF!</definedName>
    <definedName name="_____________ORO15" localSheetId="3">#REF!</definedName>
    <definedName name="_____________ORO15" localSheetId="2">#REF!</definedName>
    <definedName name="_____________ORO15">#REF!</definedName>
    <definedName name="_____________ORO16" localSheetId="0">#REF!</definedName>
    <definedName name="_____________ORO16" localSheetId="3">#REF!</definedName>
    <definedName name="_____________ORO16" localSheetId="2">#REF!</definedName>
    <definedName name="_____________ORO16">#REF!</definedName>
    <definedName name="_____________ORO17" localSheetId="0">#REF!</definedName>
    <definedName name="_____________ORO17" localSheetId="3">#REF!</definedName>
    <definedName name="_____________ORO17" localSheetId="2">#REF!</definedName>
    <definedName name="_____________ORO17">#REF!</definedName>
    <definedName name="_____________ORO18" localSheetId="0">#REF!</definedName>
    <definedName name="_____________ORO18" localSheetId="3">#REF!</definedName>
    <definedName name="_____________ORO18" localSheetId="2">#REF!</definedName>
    <definedName name="_____________ORO18">#REF!</definedName>
    <definedName name="_____________ORO19" localSheetId="0">#REF!</definedName>
    <definedName name="_____________ORO19" localSheetId="3">#REF!</definedName>
    <definedName name="_____________ORO19" localSheetId="2">#REF!</definedName>
    <definedName name="_____________ORO19">#REF!</definedName>
    <definedName name="____________EXC6" localSheetId="0">#REF!</definedName>
    <definedName name="____________EXC6" localSheetId="3">#REF!</definedName>
    <definedName name="____________EXC6" localSheetId="2">#REF!</definedName>
    <definedName name="____________EXC6">#REF!</definedName>
    <definedName name="____________EXC7" localSheetId="0">#REF!</definedName>
    <definedName name="____________EXC7" localSheetId="3">#REF!</definedName>
    <definedName name="____________EXC7" localSheetId="2">#REF!</definedName>
    <definedName name="____________EXC7">#REF!</definedName>
    <definedName name="___________tab1" localSheetId="0">#REF!</definedName>
    <definedName name="___________tab1" localSheetId="3">#REF!</definedName>
    <definedName name="___________tab1" localSheetId="2">#REF!</definedName>
    <definedName name="___________tab1">#REF!</definedName>
    <definedName name="___________tab2" localSheetId="0">#REF!</definedName>
    <definedName name="___________tab2" localSheetId="3">#REF!</definedName>
    <definedName name="___________tab2" localSheetId="2">#REF!</definedName>
    <definedName name="___________tab2">#REF!</definedName>
    <definedName name="___________tab3" localSheetId="0">#REF!</definedName>
    <definedName name="___________tab3" localSheetId="3">#REF!</definedName>
    <definedName name="___________tab3" localSheetId="2">#REF!</definedName>
    <definedName name="___________tab3">#REF!</definedName>
    <definedName name="___________TAB4" localSheetId="0">#REF!</definedName>
    <definedName name="___________TAB4" localSheetId="3">#REF!</definedName>
    <definedName name="___________TAB4" localSheetId="2">#REF!</definedName>
    <definedName name="___________TAB4">#REF!</definedName>
    <definedName name="__________ORO10" localSheetId="0">#REF!</definedName>
    <definedName name="__________ORO10" localSheetId="3">#REF!</definedName>
    <definedName name="__________ORO10" localSheetId="2">#REF!</definedName>
    <definedName name="__________ORO10">#REF!</definedName>
    <definedName name="__________ORO11" localSheetId="0">#REF!</definedName>
    <definedName name="__________ORO11" localSheetId="3">#REF!</definedName>
    <definedName name="__________ORO11" localSheetId="2">#REF!</definedName>
    <definedName name="__________ORO11">#REF!</definedName>
    <definedName name="__________ORO12" localSheetId="0">#REF!</definedName>
    <definedName name="__________ORO12" localSheetId="3">#REF!</definedName>
    <definedName name="__________ORO12" localSheetId="2">#REF!</definedName>
    <definedName name="__________ORO12">#REF!</definedName>
    <definedName name="__________ORO13" localSheetId="0">#REF!</definedName>
    <definedName name="__________ORO13" localSheetId="3">#REF!</definedName>
    <definedName name="__________ORO13" localSheetId="2">#REF!</definedName>
    <definedName name="__________ORO13">#REF!</definedName>
    <definedName name="__________ORO14" localSheetId="0">#REF!</definedName>
    <definedName name="__________ORO14" localSheetId="3">#REF!</definedName>
    <definedName name="__________ORO14" localSheetId="2">#REF!</definedName>
    <definedName name="__________ORO14">#REF!</definedName>
    <definedName name="__________ORO15" localSheetId="0">#REF!</definedName>
    <definedName name="__________ORO15" localSheetId="3">#REF!</definedName>
    <definedName name="__________ORO15" localSheetId="2">#REF!</definedName>
    <definedName name="__________ORO15">#REF!</definedName>
    <definedName name="__________ORO16" localSheetId="0">#REF!</definedName>
    <definedName name="__________ORO16" localSheetId="3">#REF!</definedName>
    <definedName name="__________ORO16" localSheetId="2">#REF!</definedName>
    <definedName name="__________ORO16">#REF!</definedName>
    <definedName name="__________ORO17" localSheetId="0">#REF!</definedName>
    <definedName name="__________ORO17" localSheetId="3">#REF!</definedName>
    <definedName name="__________ORO17" localSheetId="2">#REF!</definedName>
    <definedName name="__________ORO17">#REF!</definedName>
    <definedName name="__________ORO18" localSheetId="0">#REF!</definedName>
    <definedName name="__________ORO18" localSheetId="3">#REF!</definedName>
    <definedName name="__________ORO18" localSheetId="2">#REF!</definedName>
    <definedName name="__________ORO18">#REF!</definedName>
    <definedName name="__________ORO19" localSheetId="0">#REF!</definedName>
    <definedName name="__________ORO19" localSheetId="3">#REF!</definedName>
    <definedName name="__________ORO19" localSheetId="2">#REF!</definedName>
    <definedName name="__________ORO19">#REF!</definedName>
    <definedName name="__________tab1" localSheetId="0">#REF!</definedName>
    <definedName name="__________tab1" localSheetId="3">#REF!</definedName>
    <definedName name="__________tab1" localSheetId="2">#REF!</definedName>
    <definedName name="__________tab1">#REF!</definedName>
    <definedName name="__________tab2" localSheetId="0">#REF!</definedName>
    <definedName name="__________tab2" localSheetId="3">#REF!</definedName>
    <definedName name="__________tab2" localSheetId="2">#REF!</definedName>
    <definedName name="__________tab2">#REF!</definedName>
    <definedName name="__________tab3" localSheetId="0">#REF!</definedName>
    <definedName name="__________tab3" localSheetId="3">#REF!</definedName>
    <definedName name="__________tab3" localSheetId="2">#REF!</definedName>
    <definedName name="__________tab3">#REF!</definedName>
    <definedName name="__________TAB4" localSheetId="0">#REF!</definedName>
    <definedName name="__________TAB4" localSheetId="3">#REF!</definedName>
    <definedName name="__________TAB4" localSheetId="2">#REF!</definedName>
    <definedName name="__________TAB4">#REF!</definedName>
    <definedName name="_________aiu2">[2]AIU!$J$105</definedName>
    <definedName name="_________EST1" localSheetId="0">#REF!</definedName>
    <definedName name="_________EST1" localSheetId="3">#REF!</definedName>
    <definedName name="_________EST1" localSheetId="2">#REF!</definedName>
    <definedName name="_________EST1">#REF!</definedName>
    <definedName name="_________EST10" localSheetId="0">#REF!</definedName>
    <definedName name="_________EST10" localSheetId="3">#REF!</definedName>
    <definedName name="_________EST10" localSheetId="2">#REF!</definedName>
    <definedName name="_________EST10">#REF!</definedName>
    <definedName name="_________EST11" localSheetId="0">#REF!</definedName>
    <definedName name="_________EST11" localSheetId="3">#REF!</definedName>
    <definedName name="_________EST11" localSheetId="2">#REF!</definedName>
    <definedName name="_________EST11">#REF!</definedName>
    <definedName name="_________EST12" localSheetId="0">#REF!</definedName>
    <definedName name="_________EST12" localSheetId="3">#REF!</definedName>
    <definedName name="_________EST12" localSheetId="2">#REF!</definedName>
    <definedName name="_________EST12">#REF!</definedName>
    <definedName name="_________EST13" localSheetId="0">#REF!</definedName>
    <definedName name="_________EST13" localSheetId="3">#REF!</definedName>
    <definedName name="_________EST13" localSheetId="2">#REF!</definedName>
    <definedName name="_________EST13">#REF!</definedName>
    <definedName name="_________EST14" localSheetId="0">#REF!</definedName>
    <definedName name="_________EST14" localSheetId="3">#REF!</definedName>
    <definedName name="_________EST14" localSheetId="2">#REF!</definedName>
    <definedName name="_________EST14">#REF!</definedName>
    <definedName name="_________EST15" localSheetId="0">#REF!</definedName>
    <definedName name="_________EST15" localSheetId="3">#REF!</definedName>
    <definedName name="_________EST15" localSheetId="2">#REF!</definedName>
    <definedName name="_________EST15">#REF!</definedName>
    <definedName name="_________EST16" localSheetId="0">#REF!</definedName>
    <definedName name="_________EST16" localSheetId="3">#REF!</definedName>
    <definedName name="_________EST16" localSheetId="2">#REF!</definedName>
    <definedName name="_________EST16">#REF!</definedName>
    <definedName name="_________EST17" localSheetId="0">#REF!</definedName>
    <definedName name="_________EST17" localSheetId="3">#REF!</definedName>
    <definedName name="_________EST17" localSheetId="2">#REF!</definedName>
    <definedName name="_________EST17">#REF!</definedName>
    <definedName name="_________EST18" localSheetId="0">#REF!</definedName>
    <definedName name="_________EST18" localSheetId="3">#REF!</definedName>
    <definedName name="_________EST18" localSheetId="2">#REF!</definedName>
    <definedName name="_________EST18">#REF!</definedName>
    <definedName name="_________EST19" localSheetId="0">#REF!</definedName>
    <definedName name="_________EST19" localSheetId="3">#REF!</definedName>
    <definedName name="_________EST19" localSheetId="2">#REF!</definedName>
    <definedName name="_________EST19">#REF!</definedName>
    <definedName name="_________EST2" localSheetId="0">#REF!</definedName>
    <definedName name="_________EST2" localSheetId="3">#REF!</definedName>
    <definedName name="_________EST2" localSheetId="2">#REF!</definedName>
    <definedName name="_________EST2">#REF!</definedName>
    <definedName name="_________EST3" localSheetId="0">#REF!</definedName>
    <definedName name="_________EST3" localSheetId="3">#REF!</definedName>
    <definedName name="_________EST3" localSheetId="2">#REF!</definedName>
    <definedName name="_________EST3">#REF!</definedName>
    <definedName name="_________EST4" localSheetId="0">#REF!</definedName>
    <definedName name="_________EST4" localSheetId="3">#REF!</definedName>
    <definedName name="_________EST4" localSheetId="2">#REF!</definedName>
    <definedName name="_________EST4">#REF!</definedName>
    <definedName name="_________EST5" localSheetId="0">#REF!</definedName>
    <definedName name="_________EST5" localSheetId="3">#REF!</definedName>
    <definedName name="_________EST5" localSheetId="2">#REF!</definedName>
    <definedName name="_________EST5">#REF!</definedName>
    <definedName name="_________EST6" localSheetId="0">#REF!</definedName>
    <definedName name="_________EST6" localSheetId="3">#REF!</definedName>
    <definedName name="_________EST6" localSheetId="2">#REF!</definedName>
    <definedName name="_________EST6">#REF!</definedName>
    <definedName name="_________EST7" localSheetId="0">#REF!</definedName>
    <definedName name="_________EST7" localSheetId="3">#REF!</definedName>
    <definedName name="_________EST7" localSheetId="2">#REF!</definedName>
    <definedName name="_________EST7">#REF!</definedName>
    <definedName name="_________EST8" localSheetId="0">#REF!</definedName>
    <definedName name="_________EST8" localSheetId="3">#REF!</definedName>
    <definedName name="_________EST8" localSheetId="2">#REF!</definedName>
    <definedName name="_________EST8">#REF!</definedName>
    <definedName name="_________EST9" localSheetId="0">#REF!</definedName>
    <definedName name="_________EST9" localSheetId="3">#REF!</definedName>
    <definedName name="_________EST9" localSheetId="2">#REF!</definedName>
    <definedName name="_________EST9">#REF!</definedName>
    <definedName name="_________EXC1" localSheetId="0">#REF!</definedName>
    <definedName name="_________EXC1" localSheetId="3">#REF!</definedName>
    <definedName name="_________EXC1" localSheetId="2">#REF!</definedName>
    <definedName name="_________EXC1">#REF!</definedName>
    <definedName name="_________EXC10" localSheetId="0">#REF!</definedName>
    <definedName name="_________EXC10" localSheetId="3">#REF!</definedName>
    <definedName name="_________EXC10" localSheetId="2">#REF!</definedName>
    <definedName name="_________EXC10">#REF!</definedName>
    <definedName name="_________EXC11" localSheetId="0">#REF!</definedName>
    <definedName name="_________EXC11" localSheetId="3">#REF!</definedName>
    <definedName name="_________EXC11" localSheetId="2">#REF!</definedName>
    <definedName name="_________EXC11">#REF!</definedName>
    <definedName name="_________EXC12" localSheetId="0">#REF!</definedName>
    <definedName name="_________EXC12" localSheetId="3">#REF!</definedName>
    <definedName name="_________EXC12" localSheetId="2">#REF!</definedName>
    <definedName name="_________EXC12">#REF!</definedName>
    <definedName name="_________EXC2" localSheetId="0">#REF!</definedName>
    <definedName name="_________EXC2" localSheetId="3">#REF!</definedName>
    <definedName name="_________EXC2" localSheetId="2">#REF!</definedName>
    <definedName name="_________EXC2">#REF!</definedName>
    <definedName name="_________EXC3" localSheetId="0">#REF!</definedName>
    <definedName name="_________EXC3" localSheetId="3">#REF!</definedName>
    <definedName name="_________EXC3" localSheetId="2">#REF!</definedName>
    <definedName name="_________EXC3">#REF!</definedName>
    <definedName name="_________EXC4" localSheetId="0">#REF!</definedName>
    <definedName name="_________EXC4" localSheetId="3">#REF!</definedName>
    <definedName name="_________EXC4" localSheetId="2">#REF!</definedName>
    <definedName name="_________EXC4">#REF!</definedName>
    <definedName name="_________EXC5" localSheetId="0">#REF!</definedName>
    <definedName name="_________EXC5" localSheetId="3">#REF!</definedName>
    <definedName name="_________EXC5" localSheetId="2">#REF!</definedName>
    <definedName name="_________EXC5">#REF!</definedName>
    <definedName name="_________EXC6" localSheetId="0">#REF!</definedName>
    <definedName name="_________EXC6" localSheetId="3">#REF!</definedName>
    <definedName name="_________EXC6" localSheetId="2">#REF!</definedName>
    <definedName name="_________EXC6">#REF!</definedName>
    <definedName name="_________EXC7" localSheetId="0">#REF!</definedName>
    <definedName name="_________EXC7" localSheetId="3">#REF!</definedName>
    <definedName name="_________EXC7" localSheetId="2">#REF!</definedName>
    <definedName name="_________EXC7">#REF!</definedName>
    <definedName name="_________EXC8" localSheetId="0">#REF!</definedName>
    <definedName name="_________EXC8" localSheetId="3">#REF!</definedName>
    <definedName name="_________EXC8" localSheetId="2">#REF!</definedName>
    <definedName name="_________EXC8">#REF!</definedName>
    <definedName name="_________EXC9" localSheetId="0">#REF!</definedName>
    <definedName name="_________EXC9" localSheetId="3">#REF!</definedName>
    <definedName name="_________EXC9" localSheetId="2">#REF!</definedName>
    <definedName name="_________EXC9">#REF!</definedName>
    <definedName name="_________ORO10" localSheetId="0">#REF!</definedName>
    <definedName name="_________ORO10" localSheetId="3">#REF!</definedName>
    <definedName name="_________ORO10" localSheetId="2">#REF!</definedName>
    <definedName name="_________ORO10">#REF!</definedName>
    <definedName name="_________ORO11" localSheetId="0">#REF!</definedName>
    <definedName name="_________ORO11" localSheetId="3">#REF!</definedName>
    <definedName name="_________ORO11" localSheetId="2">#REF!</definedName>
    <definedName name="_________ORO11">#REF!</definedName>
    <definedName name="_________ORO12" localSheetId="0">#REF!</definedName>
    <definedName name="_________ORO12" localSheetId="3">#REF!</definedName>
    <definedName name="_________ORO12" localSheetId="2">#REF!</definedName>
    <definedName name="_________ORO12">#REF!</definedName>
    <definedName name="_________ORO13" localSheetId="0">#REF!</definedName>
    <definedName name="_________ORO13" localSheetId="3">#REF!</definedName>
    <definedName name="_________ORO13" localSheetId="2">#REF!</definedName>
    <definedName name="_________ORO13">#REF!</definedName>
    <definedName name="_________ORO14" localSheetId="0">#REF!</definedName>
    <definedName name="_________ORO14" localSheetId="3">#REF!</definedName>
    <definedName name="_________ORO14" localSheetId="2">#REF!</definedName>
    <definedName name="_________ORO14">#REF!</definedName>
    <definedName name="_________ORO15" localSheetId="0">#REF!</definedName>
    <definedName name="_________ORO15" localSheetId="3">#REF!</definedName>
    <definedName name="_________ORO15" localSheetId="2">#REF!</definedName>
    <definedName name="_________ORO15">#REF!</definedName>
    <definedName name="_________ORO16" localSheetId="0">#REF!</definedName>
    <definedName name="_________ORO16" localSheetId="3">#REF!</definedName>
    <definedName name="_________ORO16" localSheetId="2">#REF!</definedName>
    <definedName name="_________ORO16">#REF!</definedName>
    <definedName name="_________ORO17" localSheetId="0">#REF!</definedName>
    <definedName name="_________ORO17" localSheetId="3">#REF!</definedName>
    <definedName name="_________ORO17" localSheetId="2">#REF!</definedName>
    <definedName name="_________ORO17">#REF!</definedName>
    <definedName name="_________ORO18" localSheetId="0">#REF!</definedName>
    <definedName name="_________ORO18" localSheetId="3">#REF!</definedName>
    <definedName name="_________ORO18" localSheetId="2">#REF!</definedName>
    <definedName name="_________ORO18">#REF!</definedName>
    <definedName name="_________ORO19" localSheetId="0">#REF!</definedName>
    <definedName name="_________ORO19" localSheetId="3">#REF!</definedName>
    <definedName name="_________ORO19" localSheetId="2">#REF!</definedName>
    <definedName name="_________ORO19">#REF!</definedName>
    <definedName name="_________PMT5671" localSheetId="0">[3]MEMORIAS!#REF!</definedName>
    <definedName name="_________PMT5671" localSheetId="3">[4]MEMORIAS!#REF!</definedName>
    <definedName name="_________PMT5671" localSheetId="2">[3]MEMORIAS!#REF!</definedName>
    <definedName name="_________PMT5671">[3]MEMORIAS!#REF!</definedName>
    <definedName name="_________PMT5805" localSheetId="0">[3]MEMORIAS!#REF!</definedName>
    <definedName name="_________PMT5805" localSheetId="3">[4]MEMORIAS!#REF!</definedName>
    <definedName name="_________PMT5805" localSheetId="2">[3]MEMORIAS!#REF!</definedName>
    <definedName name="_________PMT5805">[3]MEMORIAS!#REF!</definedName>
    <definedName name="_________PMT5806" localSheetId="0">[3]MEMORIAS!#REF!</definedName>
    <definedName name="_________PMT5806" localSheetId="3">[4]MEMORIAS!#REF!</definedName>
    <definedName name="_________PMT5806" localSheetId="2">[3]MEMORIAS!#REF!</definedName>
    <definedName name="_________PMT5806">[3]MEMORIAS!#REF!</definedName>
    <definedName name="_________PMT5815" localSheetId="0">[3]MEMORIAS!#REF!</definedName>
    <definedName name="_________PMT5815" localSheetId="3">[4]MEMORIAS!#REF!</definedName>
    <definedName name="_________PMT5815" localSheetId="2">[3]MEMORIAS!#REF!</definedName>
    <definedName name="_________PMT5815">[3]MEMORIAS!#REF!</definedName>
    <definedName name="_________PMT5820" localSheetId="0">[3]MEMORIAS!#REF!</definedName>
    <definedName name="_________PMT5820" localSheetId="3">[4]MEMORIAS!#REF!</definedName>
    <definedName name="_________PMT5820" localSheetId="2">[3]MEMORIAS!#REF!</definedName>
    <definedName name="_________PMT5820">[3]MEMORIAS!#REF!</definedName>
    <definedName name="_________r" localSheetId="0">#REF!</definedName>
    <definedName name="_________r" localSheetId="3">#REF!</definedName>
    <definedName name="_________r" localSheetId="2">#REF!</definedName>
    <definedName name="_________r">#REF!</definedName>
    <definedName name="________aiu2">[2]AIU!$J$105</definedName>
    <definedName name="________EST1" localSheetId="0">#REF!</definedName>
    <definedName name="________EST1" localSheetId="3">#REF!</definedName>
    <definedName name="________EST1" localSheetId="2">#REF!</definedName>
    <definedName name="________EST1">#REF!</definedName>
    <definedName name="________EST10" localSheetId="0">#REF!</definedName>
    <definedName name="________EST10" localSheetId="3">#REF!</definedName>
    <definedName name="________EST10" localSheetId="2">#REF!</definedName>
    <definedName name="________EST10">#REF!</definedName>
    <definedName name="________EST11" localSheetId="0">#REF!</definedName>
    <definedName name="________EST11" localSheetId="3">#REF!</definedName>
    <definedName name="________EST11" localSheetId="2">#REF!</definedName>
    <definedName name="________EST11">#REF!</definedName>
    <definedName name="________EST12" localSheetId="0">#REF!</definedName>
    <definedName name="________EST12" localSheetId="3">#REF!</definedName>
    <definedName name="________EST12" localSheetId="2">#REF!</definedName>
    <definedName name="________EST12">#REF!</definedName>
    <definedName name="________EST13" localSheetId="0">#REF!</definedName>
    <definedName name="________EST13" localSheetId="3">#REF!</definedName>
    <definedName name="________EST13" localSheetId="2">#REF!</definedName>
    <definedName name="________EST13">#REF!</definedName>
    <definedName name="________EST14" localSheetId="0">#REF!</definedName>
    <definedName name="________EST14" localSheetId="3">#REF!</definedName>
    <definedName name="________EST14" localSheetId="2">#REF!</definedName>
    <definedName name="________EST14">#REF!</definedName>
    <definedName name="________EST15" localSheetId="0">#REF!</definedName>
    <definedName name="________EST15" localSheetId="3">#REF!</definedName>
    <definedName name="________EST15" localSheetId="2">#REF!</definedName>
    <definedName name="________EST15">#REF!</definedName>
    <definedName name="________EST16" localSheetId="0">#REF!</definedName>
    <definedName name="________EST16" localSheetId="3">#REF!</definedName>
    <definedName name="________EST16" localSheetId="2">#REF!</definedName>
    <definedName name="________EST16">#REF!</definedName>
    <definedName name="________EST17" localSheetId="0">#REF!</definedName>
    <definedName name="________EST17" localSheetId="3">#REF!</definedName>
    <definedName name="________EST17" localSheetId="2">#REF!</definedName>
    <definedName name="________EST17">#REF!</definedName>
    <definedName name="________EST18" localSheetId="0">#REF!</definedName>
    <definedName name="________EST18" localSheetId="3">#REF!</definedName>
    <definedName name="________EST18" localSheetId="2">#REF!</definedName>
    <definedName name="________EST18">#REF!</definedName>
    <definedName name="________EST19" localSheetId="0">#REF!</definedName>
    <definedName name="________EST19" localSheetId="3">#REF!</definedName>
    <definedName name="________EST19" localSheetId="2">#REF!</definedName>
    <definedName name="________EST19">#REF!</definedName>
    <definedName name="________EST2" localSheetId="0">#REF!</definedName>
    <definedName name="________EST2" localSheetId="3">#REF!</definedName>
    <definedName name="________EST2" localSheetId="2">#REF!</definedName>
    <definedName name="________EST2">#REF!</definedName>
    <definedName name="________EST3" localSheetId="0">#REF!</definedName>
    <definedName name="________EST3" localSheetId="3">#REF!</definedName>
    <definedName name="________EST3" localSheetId="2">#REF!</definedName>
    <definedName name="________EST3">#REF!</definedName>
    <definedName name="________EST4" localSheetId="0">#REF!</definedName>
    <definedName name="________EST4" localSheetId="3">#REF!</definedName>
    <definedName name="________EST4" localSheetId="2">#REF!</definedName>
    <definedName name="________EST4">#REF!</definedName>
    <definedName name="________EST5" localSheetId="0">#REF!</definedName>
    <definedName name="________EST5" localSheetId="3">#REF!</definedName>
    <definedName name="________EST5" localSheetId="2">#REF!</definedName>
    <definedName name="________EST5">#REF!</definedName>
    <definedName name="________EST6" localSheetId="0">#REF!</definedName>
    <definedName name="________EST6" localSheetId="3">#REF!</definedName>
    <definedName name="________EST6" localSheetId="2">#REF!</definedName>
    <definedName name="________EST6">#REF!</definedName>
    <definedName name="________EST7" localSheetId="0">#REF!</definedName>
    <definedName name="________EST7" localSheetId="3">#REF!</definedName>
    <definedName name="________EST7" localSheetId="2">#REF!</definedName>
    <definedName name="________EST7">#REF!</definedName>
    <definedName name="________EST8" localSheetId="0">#REF!</definedName>
    <definedName name="________EST8" localSheetId="3">#REF!</definedName>
    <definedName name="________EST8" localSheetId="2">#REF!</definedName>
    <definedName name="________EST8">#REF!</definedName>
    <definedName name="________EST9" localSheetId="0">#REF!</definedName>
    <definedName name="________EST9" localSheetId="3">#REF!</definedName>
    <definedName name="________EST9" localSheetId="2">#REF!</definedName>
    <definedName name="________EST9">#REF!</definedName>
    <definedName name="________EXC1" localSheetId="0">#REF!</definedName>
    <definedName name="________EXC1" localSheetId="3">#REF!</definedName>
    <definedName name="________EXC1" localSheetId="2">#REF!</definedName>
    <definedName name="________EXC1">#REF!</definedName>
    <definedName name="________EXC10" localSheetId="0">#REF!</definedName>
    <definedName name="________EXC10" localSheetId="3">#REF!</definedName>
    <definedName name="________EXC10" localSheetId="2">#REF!</definedName>
    <definedName name="________EXC10">#REF!</definedName>
    <definedName name="________EXC11" localSheetId="0">#REF!</definedName>
    <definedName name="________EXC11" localSheetId="3">#REF!</definedName>
    <definedName name="________EXC11" localSheetId="2">#REF!</definedName>
    <definedName name="________EXC11">#REF!</definedName>
    <definedName name="________EXC12" localSheetId="0">#REF!</definedName>
    <definedName name="________EXC12" localSheetId="3">#REF!</definedName>
    <definedName name="________EXC12" localSheetId="2">#REF!</definedName>
    <definedName name="________EXC12">#REF!</definedName>
    <definedName name="________EXC2" localSheetId="0">#REF!</definedName>
    <definedName name="________EXC2" localSheetId="3">#REF!</definedName>
    <definedName name="________EXC2" localSheetId="2">#REF!</definedName>
    <definedName name="________EXC2">#REF!</definedName>
    <definedName name="________EXC3" localSheetId="0">#REF!</definedName>
    <definedName name="________EXC3" localSheetId="3">#REF!</definedName>
    <definedName name="________EXC3" localSheetId="2">#REF!</definedName>
    <definedName name="________EXC3">#REF!</definedName>
    <definedName name="________EXC4" localSheetId="0">#REF!</definedName>
    <definedName name="________EXC4" localSheetId="3">#REF!</definedName>
    <definedName name="________EXC4" localSheetId="2">#REF!</definedName>
    <definedName name="________EXC4">#REF!</definedName>
    <definedName name="________EXC5" localSheetId="0">#REF!</definedName>
    <definedName name="________EXC5" localSheetId="3">#REF!</definedName>
    <definedName name="________EXC5" localSheetId="2">#REF!</definedName>
    <definedName name="________EXC5">#REF!</definedName>
    <definedName name="________EXC6" localSheetId="0">#REF!</definedName>
    <definedName name="________EXC6" localSheetId="3">#REF!</definedName>
    <definedName name="________EXC6" localSheetId="2">#REF!</definedName>
    <definedName name="________EXC6">#REF!</definedName>
    <definedName name="________EXC7" localSheetId="0">#REF!</definedName>
    <definedName name="________EXC7" localSheetId="3">#REF!</definedName>
    <definedName name="________EXC7" localSheetId="2">#REF!</definedName>
    <definedName name="________EXC7">#REF!</definedName>
    <definedName name="________EXC8" localSheetId="0">#REF!</definedName>
    <definedName name="________EXC8" localSheetId="3">#REF!</definedName>
    <definedName name="________EXC8" localSheetId="2">#REF!</definedName>
    <definedName name="________EXC8">#REF!</definedName>
    <definedName name="________EXC9" localSheetId="0">#REF!</definedName>
    <definedName name="________EXC9" localSheetId="3">#REF!</definedName>
    <definedName name="________EXC9" localSheetId="2">#REF!</definedName>
    <definedName name="________EXC9">#REF!</definedName>
    <definedName name="________PMT5671" localSheetId="0">[3]MEMORIAS!#REF!</definedName>
    <definedName name="________PMT5671" localSheetId="3">[3]MEMORIAS!#REF!</definedName>
    <definedName name="________PMT5671" localSheetId="2">[3]MEMORIAS!#REF!</definedName>
    <definedName name="________PMT5671">[3]MEMORIAS!#REF!</definedName>
    <definedName name="________PMT5805" localSheetId="0">[3]MEMORIAS!#REF!</definedName>
    <definedName name="________PMT5805" localSheetId="3">[3]MEMORIAS!#REF!</definedName>
    <definedName name="________PMT5805" localSheetId="2">[3]MEMORIAS!#REF!</definedName>
    <definedName name="________PMT5805">[3]MEMORIAS!#REF!</definedName>
    <definedName name="________PMT5806" localSheetId="0">[3]MEMORIAS!#REF!</definedName>
    <definedName name="________PMT5806" localSheetId="3">[3]MEMORIAS!#REF!</definedName>
    <definedName name="________PMT5806" localSheetId="2">[3]MEMORIAS!#REF!</definedName>
    <definedName name="________PMT5806">[3]MEMORIAS!#REF!</definedName>
    <definedName name="________PMT5815" localSheetId="0">[3]MEMORIAS!#REF!</definedName>
    <definedName name="________PMT5815" localSheetId="3">[3]MEMORIAS!#REF!</definedName>
    <definedName name="________PMT5815" localSheetId="2">[3]MEMORIAS!#REF!</definedName>
    <definedName name="________PMT5815">[3]MEMORIAS!#REF!</definedName>
    <definedName name="________PMT5820" localSheetId="0">[3]MEMORIAS!#REF!</definedName>
    <definedName name="________PMT5820" localSheetId="3">[3]MEMORIAS!#REF!</definedName>
    <definedName name="________PMT5820" localSheetId="2">[3]MEMORIAS!#REF!</definedName>
    <definedName name="________PMT5820">[3]MEMORIAS!#REF!</definedName>
    <definedName name="________tab1" localSheetId="0">#REF!</definedName>
    <definedName name="________tab1" localSheetId="3">#REF!</definedName>
    <definedName name="________tab1" localSheetId="2">#REF!</definedName>
    <definedName name="________tab1">#REF!</definedName>
    <definedName name="________tab2" localSheetId="0">#REF!</definedName>
    <definedName name="________tab2" localSheetId="3">#REF!</definedName>
    <definedName name="________tab2" localSheetId="2">#REF!</definedName>
    <definedName name="________tab2">#REF!</definedName>
    <definedName name="________tab3" localSheetId="0">#REF!</definedName>
    <definedName name="________tab3" localSheetId="3">#REF!</definedName>
    <definedName name="________tab3" localSheetId="2">#REF!</definedName>
    <definedName name="________tab3">#REF!</definedName>
    <definedName name="________TAB4" localSheetId="0">#REF!</definedName>
    <definedName name="________TAB4" localSheetId="3">#REF!</definedName>
    <definedName name="________TAB4" localSheetId="2">#REF!</definedName>
    <definedName name="________TAB4">#REF!</definedName>
    <definedName name="_______aiu2">[2]AIU!$J$105</definedName>
    <definedName name="_______EST1" localSheetId="0">#REF!</definedName>
    <definedName name="_______EST1" localSheetId="3">#REF!</definedName>
    <definedName name="_______EST1" localSheetId="2">#REF!</definedName>
    <definedName name="_______EST1">#REF!</definedName>
    <definedName name="_______EST10" localSheetId="0">#REF!</definedName>
    <definedName name="_______EST10" localSheetId="3">#REF!</definedName>
    <definedName name="_______EST10" localSheetId="2">#REF!</definedName>
    <definedName name="_______EST10">#REF!</definedName>
    <definedName name="_______EST11" localSheetId="0">#REF!</definedName>
    <definedName name="_______EST11" localSheetId="3">#REF!</definedName>
    <definedName name="_______EST11" localSheetId="2">#REF!</definedName>
    <definedName name="_______EST11">#REF!</definedName>
    <definedName name="_______EST12" localSheetId="0">#REF!</definedName>
    <definedName name="_______EST12" localSheetId="3">#REF!</definedName>
    <definedName name="_______EST12" localSheetId="2">#REF!</definedName>
    <definedName name="_______EST12">#REF!</definedName>
    <definedName name="_______EST13" localSheetId="0">#REF!</definedName>
    <definedName name="_______EST13" localSheetId="3">#REF!</definedName>
    <definedName name="_______EST13" localSheetId="2">#REF!</definedName>
    <definedName name="_______EST13">#REF!</definedName>
    <definedName name="_______EST14" localSheetId="0">#REF!</definedName>
    <definedName name="_______EST14" localSheetId="3">#REF!</definedName>
    <definedName name="_______EST14" localSheetId="2">#REF!</definedName>
    <definedName name="_______EST14">#REF!</definedName>
    <definedName name="_______EST15" localSheetId="0">#REF!</definedName>
    <definedName name="_______EST15" localSheetId="3">#REF!</definedName>
    <definedName name="_______EST15" localSheetId="2">#REF!</definedName>
    <definedName name="_______EST15">#REF!</definedName>
    <definedName name="_______EST16" localSheetId="0">#REF!</definedName>
    <definedName name="_______EST16" localSheetId="3">#REF!</definedName>
    <definedName name="_______EST16" localSheetId="2">#REF!</definedName>
    <definedName name="_______EST16">#REF!</definedName>
    <definedName name="_______EST17" localSheetId="0">#REF!</definedName>
    <definedName name="_______EST17" localSheetId="3">#REF!</definedName>
    <definedName name="_______EST17" localSheetId="2">#REF!</definedName>
    <definedName name="_______EST17">#REF!</definedName>
    <definedName name="_______EST18" localSheetId="0">#REF!</definedName>
    <definedName name="_______EST18" localSheetId="3">#REF!</definedName>
    <definedName name="_______EST18" localSheetId="2">#REF!</definedName>
    <definedName name="_______EST18">#REF!</definedName>
    <definedName name="_______EST19" localSheetId="0">#REF!</definedName>
    <definedName name="_______EST19" localSheetId="3">#REF!</definedName>
    <definedName name="_______EST19" localSheetId="2">#REF!</definedName>
    <definedName name="_______EST19">#REF!</definedName>
    <definedName name="_______EST2" localSheetId="0">#REF!</definedName>
    <definedName name="_______EST2" localSheetId="3">#REF!</definedName>
    <definedName name="_______EST2" localSheetId="2">#REF!</definedName>
    <definedName name="_______EST2">#REF!</definedName>
    <definedName name="_______EST3" localSheetId="0">#REF!</definedName>
    <definedName name="_______EST3" localSheetId="3">#REF!</definedName>
    <definedName name="_______EST3" localSheetId="2">#REF!</definedName>
    <definedName name="_______EST3">#REF!</definedName>
    <definedName name="_______EST4" localSheetId="0">#REF!</definedName>
    <definedName name="_______EST4" localSheetId="3">#REF!</definedName>
    <definedName name="_______EST4" localSheetId="2">#REF!</definedName>
    <definedName name="_______EST4">#REF!</definedName>
    <definedName name="_______EST5" localSheetId="0">#REF!</definedName>
    <definedName name="_______EST5" localSheetId="3">#REF!</definedName>
    <definedName name="_______EST5" localSheetId="2">#REF!</definedName>
    <definedName name="_______EST5">#REF!</definedName>
    <definedName name="_______EST6" localSheetId="0">#REF!</definedName>
    <definedName name="_______EST6" localSheetId="3">#REF!</definedName>
    <definedName name="_______EST6" localSheetId="2">#REF!</definedName>
    <definedName name="_______EST6">#REF!</definedName>
    <definedName name="_______EST7" localSheetId="0">#REF!</definedName>
    <definedName name="_______EST7" localSheetId="3">#REF!</definedName>
    <definedName name="_______EST7" localSheetId="2">#REF!</definedName>
    <definedName name="_______EST7">#REF!</definedName>
    <definedName name="_______EST8" localSheetId="0">#REF!</definedName>
    <definedName name="_______EST8" localSheetId="3">#REF!</definedName>
    <definedName name="_______EST8" localSheetId="2">#REF!</definedName>
    <definedName name="_______EST8">#REF!</definedName>
    <definedName name="_______EST9" localSheetId="0">#REF!</definedName>
    <definedName name="_______EST9" localSheetId="3">#REF!</definedName>
    <definedName name="_______EST9" localSheetId="2">#REF!</definedName>
    <definedName name="_______EST9">#REF!</definedName>
    <definedName name="_______EXC1" localSheetId="0">#REF!</definedName>
    <definedName name="_______EXC1" localSheetId="3">#REF!</definedName>
    <definedName name="_______EXC1" localSheetId="2">#REF!</definedName>
    <definedName name="_______EXC1">#REF!</definedName>
    <definedName name="_______EXC10" localSheetId="0">#REF!</definedName>
    <definedName name="_______EXC10" localSheetId="3">#REF!</definedName>
    <definedName name="_______EXC10" localSheetId="2">#REF!</definedName>
    <definedName name="_______EXC10">#REF!</definedName>
    <definedName name="_______EXC11" localSheetId="0">#REF!</definedName>
    <definedName name="_______EXC11" localSheetId="3">#REF!</definedName>
    <definedName name="_______EXC11" localSheetId="2">#REF!</definedName>
    <definedName name="_______EXC11">#REF!</definedName>
    <definedName name="_______EXC12" localSheetId="0">#REF!</definedName>
    <definedName name="_______EXC12" localSheetId="3">#REF!</definedName>
    <definedName name="_______EXC12" localSheetId="2">#REF!</definedName>
    <definedName name="_______EXC12">#REF!</definedName>
    <definedName name="_______EXC2" localSheetId="0">#REF!</definedName>
    <definedName name="_______EXC2" localSheetId="3">#REF!</definedName>
    <definedName name="_______EXC2" localSheetId="2">#REF!</definedName>
    <definedName name="_______EXC2">#REF!</definedName>
    <definedName name="_______EXC3" localSheetId="0">#REF!</definedName>
    <definedName name="_______EXC3" localSheetId="3">#REF!</definedName>
    <definedName name="_______EXC3" localSheetId="2">#REF!</definedName>
    <definedName name="_______EXC3">#REF!</definedName>
    <definedName name="_______EXC4" localSheetId="0">#REF!</definedName>
    <definedName name="_______EXC4" localSheetId="3">#REF!</definedName>
    <definedName name="_______EXC4" localSheetId="2">#REF!</definedName>
    <definedName name="_______EXC4">#REF!</definedName>
    <definedName name="_______EXC5" localSheetId="0">#REF!</definedName>
    <definedName name="_______EXC5" localSheetId="3">#REF!</definedName>
    <definedName name="_______EXC5" localSheetId="2">#REF!</definedName>
    <definedName name="_______EXC5">#REF!</definedName>
    <definedName name="_______EXC6" localSheetId="0">#REF!</definedName>
    <definedName name="_______EXC6" localSheetId="3">#REF!</definedName>
    <definedName name="_______EXC6" localSheetId="2">#REF!</definedName>
    <definedName name="_______EXC6">#REF!</definedName>
    <definedName name="_______EXC7" localSheetId="0">#REF!</definedName>
    <definedName name="_______EXC7" localSheetId="3">#REF!</definedName>
    <definedName name="_______EXC7" localSheetId="2">#REF!</definedName>
    <definedName name="_______EXC7">#REF!</definedName>
    <definedName name="_______EXC8" localSheetId="0">#REF!</definedName>
    <definedName name="_______EXC8" localSheetId="3">#REF!</definedName>
    <definedName name="_______EXC8" localSheetId="2">#REF!</definedName>
    <definedName name="_______EXC8">#REF!</definedName>
    <definedName name="_______EXC9" localSheetId="0">#REF!</definedName>
    <definedName name="_______EXC9" localSheetId="3">#REF!</definedName>
    <definedName name="_______EXC9" localSheetId="2">#REF!</definedName>
    <definedName name="_______EXC9">#REF!</definedName>
    <definedName name="_______ORO10" localSheetId="0">#REF!</definedName>
    <definedName name="_______ORO10" localSheetId="3">#REF!</definedName>
    <definedName name="_______ORO10" localSheetId="2">#REF!</definedName>
    <definedName name="_______ORO10">#REF!</definedName>
    <definedName name="_______ORO11" localSheetId="0">#REF!</definedName>
    <definedName name="_______ORO11" localSheetId="3">#REF!</definedName>
    <definedName name="_______ORO11" localSheetId="2">#REF!</definedName>
    <definedName name="_______ORO11">#REF!</definedName>
    <definedName name="_______ORO12" localSheetId="0">#REF!</definedName>
    <definedName name="_______ORO12" localSheetId="3">#REF!</definedName>
    <definedName name="_______ORO12" localSheetId="2">#REF!</definedName>
    <definedName name="_______ORO12">#REF!</definedName>
    <definedName name="_______ORO13" localSheetId="0">#REF!</definedName>
    <definedName name="_______ORO13" localSheetId="3">#REF!</definedName>
    <definedName name="_______ORO13" localSheetId="2">#REF!</definedName>
    <definedName name="_______ORO13">#REF!</definedName>
    <definedName name="_______ORO14" localSheetId="0">#REF!</definedName>
    <definedName name="_______ORO14" localSheetId="3">#REF!</definedName>
    <definedName name="_______ORO14" localSheetId="2">#REF!</definedName>
    <definedName name="_______ORO14">#REF!</definedName>
    <definedName name="_______ORO15" localSheetId="0">#REF!</definedName>
    <definedName name="_______ORO15" localSheetId="3">#REF!</definedName>
    <definedName name="_______ORO15" localSheetId="2">#REF!</definedName>
    <definedName name="_______ORO15">#REF!</definedName>
    <definedName name="_______ORO16" localSheetId="0">#REF!</definedName>
    <definedName name="_______ORO16" localSheetId="3">#REF!</definedName>
    <definedName name="_______ORO16" localSheetId="2">#REF!</definedName>
    <definedName name="_______ORO16">#REF!</definedName>
    <definedName name="_______ORO17" localSheetId="0">#REF!</definedName>
    <definedName name="_______ORO17" localSheetId="3">#REF!</definedName>
    <definedName name="_______ORO17" localSheetId="2">#REF!</definedName>
    <definedName name="_______ORO17">#REF!</definedName>
    <definedName name="_______ORO18" localSheetId="0">#REF!</definedName>
    <definedName name="_______ORO18" localSheetId="3">#REF!</definedName>
    <definedName name="_______ORO18" localSheetId="2">#REF!</definedName>
    <definedName name="_______ORO18">#REF!</definedName>
    <definedName name="_______ORO19" localSheetId="0">#REF!</definedName>
    <definedName name="_______ORO19" localSheetId="3">#REF!</definedName>
    <definedName name="_______ORO19" localSheetId="2">#REF!</definedName>
    <definedName name="_______ORO19">#REF!</definedName>
    <definedName name="_______PMT5671" localSheetId="0">[3]MEMORIAS!#REF!</definedName>
    <definedName name="_______PMT5671" localSheetId="3">[3]MEMORIAS!#REF!</definedName>
    <definedName name="_______PMT5671" localSheetId="2">[3]MEMORIAS!#REF!</definedName>
    <definedName name="_______PMT5671">[3]MEMORIAS!#REF!</definedName>
    <definedName name="_______PMT5805" localSheetId="0">[3]MEMORIAS!#REF!</definedName>
    <definedName name="_______PMT5805" localSheetId="3">[3]MEMORIAS!#REF!</definedName>
    <definedName name="_______PMT5805" localSheetId="2">[3]MEMORIAS!#REF!</definedName>
    <definedName name="_______PMT5805">[3]MEMORIAS!#REF!</definedName>
    <definedName name="_______PMT5806" localSheetId="0">[3]MEMORIAS!#REF!</definedName>
    <definedName name="_______PMT5806" localSheetId="3">[3]MEMORIAS!#REF!</definedName>
    <definedName name="_______PMT5806" localSheetId="2">[3]MEMORIAS!#REF!</definedName>
    <definedName name="_______PMT5806">[3]MEMORIAS!#REF!</definedName>
    <definedName name="_______PMT5815" localSheetId="0">[3]MEMORIAS!#REF!</definedName>
    <definedName name="_______PMT5815" localSheetId="3">[3]MEMORIAS!#REF!</definedName>
    <definedName name="_______PMT5815" localSheetId="2">[3]MEMORIAS!#REF!</definedName>
    <definedName name="_______PMT5815">[3]MEMORIAS!#REF!</definedName>
    <definedName name="_______PMT5820" localSheetId="0">[3]MEMORIAS!#REF!</definedName>
    <definedName name="_______PMT5820" localSheetId="3">[3]MEMORIAS!#REF!</definedName>
    <definedName name="_______PMT5820" localSheetId="2">[3]MEMORIAS!#REF!</definedName>
    <definedName name="_______PMT5820">[3]MEMORIAS!#REF!</definedName>
    <definedName name="_______r" localSheetId="0">#REF!</definedName>
    <definedName name="_______r" localSheetId="3">#REF!</definedName>
    <definedName name="_______r" localSheetId="2">#REF!</definedName>
    <definedName name="_______r">#REF!</definedName>
    <definedName name="_______tab1" localSheetId="0">#REF!</definedName>
    <definedName name="_______tab1" localSheetId="3">#REF!</definedName>
    <definedName name="_______tab1" localSheetId="2">#REF!</definedName>
    <definedName name="_______tab1">#REF!</definedName>
    <definedName name="_______tab2" localSheetId="0">#REF!</definedName>
    <definedName name="_______tab2" localSheetId="3">#REF!</definedName>
    <definedName name="_______tab2" localSheetId="2">#REF!</definedName>
    <definedName name="_______tab2">#REF!</definedName>
    <definedName name="_______tab3" localSheetId="0">#REF!</definedName>
    <definedName name="_______tab3" localSheetId="3">#REF!</definedName>
    <definedName name="_______tab3" localSheetId="2">#REF!</definedName>
    <definedName name="_______tab3">#REF!</definedName>
    <definedName name="_______TAB4" localSheetId="0">#REF!</definedName>
    <definedName name="_______TAB4" localSheetId="3">#REF!</definedName>
    <definedName name="_______TAB4" localSheetId="2">#REF!</definedName>
    <definedName name="_______TAB4">#REF!</definedName>
    <definedName name="______aiu2">[2]AIU!$J$105</definedName>
    <definedName name="______EST1" localSheetId="0">#REF!</definedName>
    <definedName name="______EST1" localSheetId="3">#REF!</definedName>
    <definedName name="______EST1" localSheetId="2">#REF!</definedName>
    <definedName name="______EST1">#REF!</definedName>
    <definedName name="______EST10" localSheetId="0">#REF!</definedName>
    <definedName name="______EST10" localSheetId="3">#REF!</definedName>
    <definedName name="______EST10" localSheetId="2">#REF!</definedName>
    <definedName name="______EST10">#REF!</definedName>
    <definedName name="______EST11" localSheetId="0">#REF!</definedName>
    <definedName name="______EST11" localSheetId="3">#REF!</definedName>
    <definedName name="______EST11" localSheetId="2">#REF!</definedName>
    <definedName name="______EST11">#REF!</definedName>
    <definedName name="______EST12" localSheetId="0">#REF!</definedName>
    <definedName name="______EST12" localSheetId="3">#REF!</definedName>
    <definedName name="______EST12" localSheetId="2">#REF!</definedName>
    <definedName name="______EST12">#REF!</definedName>
    <definedName name="______EST13" localSheetId="0">#REF!</definedName>
    <definedName name="______EST13" localSheetId="3">#REF!</definedName>
    <definedName name="______EST13" localSheetId="2">#REF!</definedName>
    <definedName name="______EST13">#REF!</definedName>
    <definedName name="______EST14" localSheetId="0">#REF!</definedName>
    <definedName name="______EST14" localSheetId="3">#REF!</definedName>
    <definedName name="______EST14" localSheetId="2">#REF!</definedName>
    <definedName name="______EST14">#REF!</definedName>
    <definedName name="______EST15" localSheetId="0">#REF!</definedName>
    <definedName name="______EST15" localSheetId="3">#REF!</definedName>
    <definedName name="______EST15" localSheetId="2">#REF!</definedName>
    <definedName name="______EST15">#REF!</definedName>
    <definedName name="______EST16" localSheetId="0">#REF!</definedName>
    <definedName name="______EST16" localSheetId="3">#REF!</definedName>
    <definedName name="______EST16" localSheetId="2">#REF!</definedName>
    <definedName name="______EST16">#REF!</definedName>
    <definedName name="______EST17" localSheetId="0">#REF!</definedName>
    <definedName name="______EST17" localSheetId="3">#REF!</definedName>
    <definedName name="______EST17" localSheetId="2">#REF!</definedName>
    <definedName name="______EST17">#REF!</definedName>
    <definedName name="______EST18" localSheetId="0">#REF!</definedName>
    <definedName name="______EST18" localSheetId="3">#REF!</definedName>
    <definedName name="______EST18" localSheetId="2">#REF!</definedName>
    <definedName name="______EST18">#REF!</definedName>
    <definedName name="______EST19" localSheetId="0">#REF!</definedName>
    <definedName name="______EST19" localSheetId="3">#REF!</definedName>
    <definedName name="______EST19" localSheetId="2">#REF!</definedName>
    <definedName name="______EST19">#REF!</definedName>
    <definedName name="______EST2" localSheetId="0">#REF!</definedName>
    <definedName name="______EST2" localSheetId="3">#REF!</definedName>
    <definedName name="______EST2" localSheetId="2">#REF!</definedName>
    <definedName name="______EST2">#REF!</definedName>
    <definedName name="______EST3" localSheetId="0">#REF!</definedName>
    <definedName name="______EST3" localSheetId="3">#REF!</definedName>
    <definedName name="______EST3" localSheetId="2">#REF!</definedName>
    <definedName name="______EST3">#REF!</definedName>
    <definedName name="______EST4" localSheetId="0">#REF!</definedName>
    <definedName name="______EST4" localSheetId="3">#REF!</definedName>
    <definedName name="______EST4" localSheetId="2">#REF!</definedName>
    <definedName name="______EST4">#REF!</definedName>
    <definedName name="______EST5" localSheetId="0">#REF!</definedName>
    <definedName name="______EST5" localSheetId="3">#REF!</definedName>
    <definedName name="______EST5" localSheetId="2">#REF!</definedName>
    <definedName name="______EST5">#REF!</definedName>
    <definedName name="______EST6" localSheetId="0">#REF!</definedName>
    <definedName name="______EST6" localSheetId="3">#REF!</definedName>
    <definedName name="______EST6" localSheetId="2">#REF!</definedName>
    <definedName name="______EST6">#REF!</definedName>
    <definedName name="______EST7" localSheetId="0">#REF!</definedName>
    <definedName name="______EST7" localSheetId="3">#REF!</definedName>
    <definedName name="______EST7" localSheetId="2">#REF!</definedName>
    <definedName name="______EST7">#REF!</definedName>
    <definedName name="______EST8" localSheetId="0">#REF!</definedName>
    <definedName name="______EST8" localSheetId="3">#REF!</definedName>
    <definedName name="______EST8" localSheetId="2">#REF!</definedName>
    <definedName name="______EST8">#REF!</definedName>
    <definedName name="______EST9" localSheetId="0">#REF!</definedName>
    <definedName name="______EST9" localSheetId="3">#REF!</definedName>
    <definedName name="______EST9" localSheetId="2">#REF!</definedName>
    <definedName name="______EST9">#REF!</definedName>
    <definedName name="______EXC1" localSheetId="0">#REF!</definedName>
    <definedName name="______EXC1" localSheetId="3">#REF!</definedName>
    <definedName name="______EXC1" localSheetId="2">#REF!</definedName>
    <definedName name="______EXC1">#REF!</definedName>
    <definedName name="______EXC10" localSheetId="0">#REF!</definedName>
    <definedName name="______EXC10" localSheetId="3">#REF!</definedName>
    <definedName name="______EXC10" localSheetId="2">#REF!</definedName>
    <definedName name="______EXC10">#REF!</definedName>
    <definedName name="______EXC11" localSheetId="0">#REF!</definedName>
    <definedName name="______EXC11" localSheetId="3">#REF!</definedName>
    <definedName name="______EXC11" localSheetId="2">#REF!</definedName>
    <definedName name="______EXC11">#REF!</definedName>
    <definedName name="______EXC12" localSheetId="0">#REF!</definedName>
    <definedName name="______EXC12" localSheetId="3">#REF!</definedName>
    <definedName name="______EXC12" localSheetId="2">#REF!</definedName>
    <definedName name="______EXC12">#REF!</definedName>
    <definedName name="______EXC2" localSheetId="0">#REF!</definedName>
    <definedName name="______EXC2" localSheetId="3">#REF!</definedName>
    <definedName name="______EXC2" localSheetId="2">#REF!</definedName>
    <definedName name="______EXC2">#REF!</definedName>
    <definedName name="______EXC3" localSheetId="0">#REF!</definedName>
    <definedName name="______EXC3" localSheetId="3">#REF!</definedName>
    <definedName name="______EXC3" localSheetId="2">#REF!</definedName>
    <definedName name="______EXC3">#REF!</definedName>
    <definedName name="______EXC4" localSheetId="0">#REF!</definedName>
    <definedName name="______EXC4" localSheetId="3">#REF!</definedName>
    <definedName name="______EXC4" localSheetId="2">#REF!</definedName>
    <definedName name="______EXC4">#REF!</definedName>
    <definedName name="______EXC5" localSheetId="0">#REF!</definedName>
    <definedName name="______EXC5" localSheetId="3">#REF!</definedName>
    <definedName name="______EXC5" localSheetId="2">#REF!</definedName>
    <definedName name="______EXC5">#REF!</definedName>
    <definedName name="______EXC6" localSheetId="0">#REF!</definedName>
    <definedName name="______EXC6" localSheetId="3">#REF!</definedName>
    <definedName name="______EXC6" localSheetId="2">#REF!</definedName>
    <definedName name="______EXC6">#REF!</definedName>
    <definedName name="______EXC7" localSheetId="0">#REF!</definedName>
    <definedName name="______EXC7" localSheetId="3">#REF!</definedName>
    <definedName name="______EXC7" localSheetId="2">#REF!</definedName>
    <definedName name="______EXC7">#REF!</definedName>
    <definedName name="______EXC8" localSheetId="0">#REF!</definedName>
    <definedName name="______EXC8" localSheetId="3">#REF!</definedName>
    <definedName name="______EXC8" localSheetId="2">#REF!</definedName>
    <definedName name="______EXC8">#REF!</definedName>
    <definedName name="______EXC9" localSheetId="0">#REF!</definedName>
    <definedName name="______EXC9" localSheetId="3">#REF!</definedName>
    <definedName name="______EXC9" localSheetId="2">#REF!</definedName>
    <definedName name="______EXC9">#REF!</definedName>
    <definedName name="______ORO10" localSheetId="0">#REF!</definedName>
    <definedName name="______ORO10" localSheetId="3">#REF!</definedName>
    <definedName name="______ORO10" localSheetId="2">#REF!</definedName>
    <definedName name="______ORO10">#REF!</definedName>
    <definedName name="______ORO11" localSheetId="0">#REF!</definedName>
    <definedName name="______ORO11" localSheetId="3">#REF!</definedName>
    <definedName name="______ORO11" localSheetId="2">#REF!</definedName>
    <definedName name="______ORO11">#REF!</definedName>
    <definedName name="______ORO12" localSheetId="0">#REF!</definedName>
    <definedName name="______ORO12" localSheetId="3">#REF!</definedName>
    <definedName name="______ORO12" localSheetId="2">#REF!</definedName>
    <definedName name="______ORO12">#REF!</definedName>
    <definedName name="______ORO13" localSheetId="0">#REF!</definedName>
    <definedName name="______ORO13" localSheetId="3">#REF!</definedName>
    <definedName name="______ORO13" localSheetId="2">#REF!</definedName>
    <definedName name="______ORO13">#REF!</definedName>
    <definedName name="______ORO14" localSheetId="0">#REF!</definedName>
    <definedName name="______ORO14" localSheetId="3">#REF!</definedName>
    <definedName name="______ORO14" localSheetId="2">#REF!</definedName>
    <definedName name="______ORO14">#REF!</definedName>
    <definedName name="______ORO15" localSheetId="0">#REF!</definedName>
    <definedName name="______ORO15" localSheetId="3">#REF!</definedName>
    <definedName name="______ORO15" localSheetId="2">#REF!</definedName>
    <definedName name="______ORO15">#REF!</definedName>
    <definedName name="______ORO16" localSheetId="0">#REF!</definedName>
    <definedName name="______ORO16" localSheetId="3">#REF!</definedName>
    <definedName name="______ORO16" localSheetId="2">#REF!</definedName>
    <definedName name="______ORO16">#REF!</definedName>
    <definedName name="______ORO17" localSheetId="0">#REF!</definedName>
    <definedName name="______ORO17" localSheetId="3">#REF!</definedName>
    <definedName name="______ORO17" localSheetId="2">#REF!</definedName>
    <definedName name="______ORO17">#REF!</definedName>
    <definedName name="______ORO18" localSheetId="0">#REF!</definedName>
    <definedName name="______ORO18" localSheetId="3">#REF!</definedName>
    <definedName name="______ORO18" localSheetId="2">#REF!</definedName>
    <definedName name="______ORO18">#REF!</definedName>
    <definedName name="______ORO19" localSheetId="0">#REF!</definedName>
    <definedName name="______ORO19" localSheetId="3">#REF!</definedName>
    <definedName name="______ORO19" localSheetId="2">#REF!</definedName>
    <definedName name="______ORO19">#REF!</definedName>
    <definedName name="______PMT5671" localSheetId="0">[3]MEMORIAS!#REF!</definedName>
    <definedName name="______PMT5671" localSheetId="3">[3]MEMORIAS!#REF!</definedName>
    <definedName name="______PMT5671" localSheetId="2">[3]MEMORIAS!#REF!</definedName>
    <definedName name="______PMT5671">[3]MEMORIAS!#REF!</definedName>
    <definedName name="______PMT5805" localSheetId="0">[3]MEMORIAS!#REF!</definedName>
    <definedName name="______PMT5805" localSheetId="3">[3]MEMORIAS!#REF!</definedName>
    <definedName name="______PMT5805" localSheetId="2">[3]MEMORIAS!#REF!</definedName>
    <definedName name="______PMT5805">[3]MEMORIAS!#REF!</definedName>
    <definedName name="______PMT5806" localSheetId="0">[3]MEMORIAS!#REF!</definedName>
    <definedName name="______PMT5806" localSheetId="3">[3]MEMORIAS!#REF!</definedName>
    <definedName name="______PMT5806" localSheetId="2">[3]MEMORIAS!#REF!</definedName>
    <definedName name="______PMT5806">[3]MEMORIAS!#REF!</definedName>
    <definedName name="______PMT5815" localSheetId="0">[3]MEMORIAS!#REF!</definedName>
    <definedName name="______PMT5815" localSheetId="3">[3]MEMORIAS!#REF!</definedName>
    <definedName name="______PMT5815" localSheetId="2">[3]MEMORIAS!#REF!</definedName>
    <definedName name="______PMT5815">[3]MEMORIAS!#REF!</definedName>
    <definedName name="______PMT5820" localSheetId="0">[3]MEMORIAS!#REF!</definedName>
    <definedName name="______PMT5820" localSheetId="3">[3]MEMORIAS!#REF!</definedName>
    <definedName name="______PMT5820" localSheetId="2">[3]MEMORIAS!#REF!</definedName>
    <definedName name="______PMT5820">[3]MEMORIAS!#REF!</definedName>
    <definedName name="______r" localSheetId="0">#REF!</definedName>
    <definedName name="______r" localSheetId="3">#REF!</definedName>
    <definedName name="______r" localSheetId="2">#REF!</definedName>
    <definedName name="______r">#REF!</definedName>
    <definedName name="______tab1" localSheetId="0">#REF!</definedName>
    <definedName name="______tab1" localSheetId="3">#REF!</definedName>
    <definedName name="______tab1" localSheetId="2">#REF!</definedName>
    <definedName name="______tab1">#REF!</definedName>
    <definedName name="______tab2" localSheetId="0">#REF!</definedName>
    <definedName name="______tab2" localSheetId="3">#REF!</definedName>
    <definedName name="______tab2" localSheetId="2">#REF!</definedName>
    <definedName name="______tab2">#REF!</definedName>
    <definedName name="______tab3" localSheetId="0">#REF!</definedName>
    <definedName name="______tab3" localSheetId="3">#REF!</definedName>
    <definedName name="______tab3" localSheetId="2">#REF!</definedName>
    <definedName name="______tab3">#REF!</definedName>
    <definedName name="______TAB4" localSheetId="0">#REF!</definedName>
    <definedName name="______TAB4" localSheetId="3">#REF!</definedName>
    <definedName name="______TAB4" localSheetId="2">#REF!</definedName>
    <definedName name="______TAB4">#REF!</definedName>
    <definedName name="_____aiu2">[2]AIU!$J$105</definedName>
    <definedName name="_____EST1" localSheetId="0">#REF!</definedName>
    <definedName name="_____EST1" localSheetId="3">#REF!</definedName>
    <definedName name="_____EST1" localSheetId="2">#REF!</definedName>
    <definedName name="_____EST1">#REF!</definedName>
    <definedName name="_____EST10" localSheetId="0">#REF!</definedName>
    <definedName name="_____EST10" localSheetId="3">#REF!</definedName>
    <definedName name="_____EST10" localSheetId="2">#REF!</definedName>
    <definedName name="_____EST10">#REF!</definedName>
    <definedName name="_____EST11" localSheetId="0">#REF!</definedName>
    <definedName name="_____EST11" localSheetId="3">#REF!</definedName>
    <definedName name="_____EST11" localSheetId="2">#REF!</definedName>
    <definedName name="_____EST11">#REF!</definedName>
    <definedName name="_____EST12" localSheetId="0">#REF!</definedName>
    <definedName name="_____EST12" localSheetId="3">#REF!</definedName>
    <definedName name="_____EST12" localSheetId="2">#REF!</definedName>
    <definedName name="_____EST12">#REF!</definedName>
    <definedName name="_____EST13" localSheetId="0">#REF!</definedName>
    <definedName name="_____EST13" localSheetId="3">#REF!</definedName>
    <definedName name="_____EST13" localSheetId="2">#REF!</definedName>
    <definedName name="_____EST13">#REF!</definedName>
    <definedName name="_____EST14" localSheetId="0">#REF!</definedName>
    <definedName name="_____EST14" localSheetId="3">#REF!</definedName>
    <definedName name="_____EST14" localSheetId="2">#REF!</definedName>
    <definedName name="_____EST14">#REF!</definedName>
    <definedName name="_____EST15" localSheetId="0">#REF!</definedName>
    <definedName name="_____EST15" localSheetId="3">#REF!</definedName>
    <definedName name="_____EST15" localSheetId="2">#REF!</definedName>
    <definedName name="_____EST15">#REF!</definedName>
    <definedName name="_____EST16" localSheetId="0">#REF!</definedName>
    <definedName name="_____EST16" localSheetId="3">#REF!</definedName>
    <definedName name="_____EST16" localSheetId="2">#REF!</definedName>
    <definedName name="_____EST16">#REF!</definedName>
    <definedName name="_____EST17" localSheetId="0">#REF!</definedName>
    <definedName name="_____EST17" localSheetId="3">#REF!</definedName>
    <definedName name="_____EST17" localSheetId="2">#REF!</definedName>
    <definedName name="_____EST17">#REF!</definedName>
    <definedName name="_____EST18" localSheetId="0">#REF!</definedName>
    <definedName name="_____EST18" localSheetId="3">#REF!</definedName>
    <definedName name="_____EST18" localSheetId="2">#REF!</definedName>
    <definedName name="_____EST18">#REF!</definedName>
    <definedName name="_____EST19" localSheetId="0">#REF!</definedName>
    <definedName name="_____EST19" localSheetId="3">#REF!</definedName>
    <definedName name="_____EST19" localSheetId="2">#REF!</definedName>
    <definedName name="_____EST19">#REF!</definedName>
    <definedName name="_____EST2" localSheetId="0">#REF!</definedName>
    <definedName name="_____EST2" localSheetId="3">#REF!</definedName>
    <definedName name="_____EST2" localSheetId="2">#REF!</definedName>
    <definedName name="_____EST2">#REF!</definedName>
    <definedName name="_____EST3" localSheetId="0">#REF!</definedName>
    <definedName name="_____EST3" localSheetId="3">#REF!</definedName>
    <definedName name="_____EST3" localSheetId="2">#REF!</definedName>
    <definedName name="_____EST3">#REF!</definedName>
    <definedName name="_____EST4" localSheetId="0">#REF!</definedName>
    <definedName name="_____EST4" localSheetId="3">#REF!</definedName>
    <definedName name="_____EST4" localSheetId="2">#REF!</definedName>
    <definedName name="_____EST4">#REF!</definedName>
    <definedName name="_____EST5" localSheetId="0">#REF!</definedName>
    <definedName name="_____EST5" localSheetId="3">#REF!</definedName>
    <definedName name="_____EST5" localSheetId="2">#REF!</definedName>
    <definedName name="_____EST5">#REF!</definedName>
    <definedName name="_____EST6" localSheetId="0">#REF!</definedName>
    <definedName name="_____EST6" localSheetId="3">#REF!</definedName>
    <definedName name="_____EST6" localSheetId="2">#REF!</definedName>
    <definedName name="_____EST6">#REF!</definedName>
    <definedName name="_____EST7" localSheetId="0">#REF!</definedName>
    <definedName name="_____EST7" localSheetId="3">#REF!</definedName>
    <definedName name="_____EST7" localSheetId="2">#REF!</definedName>
    <definedName name="_____EST7">#REF!</definedName>
    <definedName name="_____EST8" localSheetId="0">#REF!</definedName>
    <definedName name="_____EST8" localSheetId="3">#REF!</definedName>
    <definedName name="_____EST8" localSheetId="2">#REF!</definedName>
    <definedName name="_____EST8">#REF!</definedName>
    <definedName name="_____EST9" localSheetId="0">#REF!</definedName>
    <definedName name="_____EST9" localSheetId="3">#REF!</definedName>
    <definedName name="_____EST9" localSheetId="2">#REF!</definedName>
    <definedName name="_____EST9">#REF!</definedName>
    <definedName name="_____EXC1" localSheetId="0">#REF!</definedName>
    <definedName name="_____EXC1" localSheetId="3">#REF!</definedName>
    <definedName name="_____EXC1" localSheetId="2">#REF!</definedName>
    <definedName name="_____EXC1">#REF!</definedName>
    <definedName name="_____EXC10" localSheetId="0">#REF!</definedName>
    <definedName name="_____EXC10" localSheetId="3">#REF!</definedName>
    <definedName name="_____EXC10" localSheetId="2">#REF!</definedName>
    <definedName name="_____EXC10">#REF!</definedName>
    <definedName name="_____EXC11" localSheetId="0">#REF!</definedName>
    <definedName name="_____EXC11" localSheetId="3">#REF!</definedName>
    <definedName name="_____EXC11" localSheetId="2">#REF!</definedName>
    <definedName name="_____EXC11">#REF!</definedName>
    <definedName name="_____EXC12" localSheetId="0">#REF!</definedName>
    <definedName name="_____EXC12" localSheetId="3">#REF!</definedName>
    <definedName name="_____EXC12" localSheetId="2">#REF!</definedName>
    <definedName name="_____EXC12">#REF!</definedName>
    <definedName name="_____EXC2" localSheetId="0">#REF!</definedName>
    <definedName name="_____EXC2" localSheetId="3">#REF!</definedName>
    <definedName name="_____EXC2" localSheetId="2">#REF!</definedName>
    <definedName name="_____EXC2">#REF!</definedName>
    <definedName name="_____EXC3" localSheetId="0">#REF!</definedName>
    <definedName name="_____EXC3" localSheetId="3">#REF!</definedName>
    <definedName name="_____EXC3" localSheetId="2">#REF!</definedName>
    <definedName name="_____EXC3">#REF!</definedName>
    <definedName name="_____EXC4" localSheetId="0">#REF!</definedName>
    <definedName name="_____EXC4" localSheetId="3">#REF!</definedName>
    <definedName name="_____EXC4" localSheetId="2">#REF!</definedName>
    <definedName name="_____EXC4">#REF!</definedName>
    <definedName name="_____EXC5" localSheetId="0">#REF!</definedName>
    <definedName name="_____EXC5" localSheetId="3">#REF!</definedName>
    <definedName name="_____EXC5" localSheetId="2">#REF!</definedName>
    <definedName name="_____EXC5">#REF!</definedName>
    <definedName name="_____EXC6" localSheetId="0">#REF!</definedName>
    <definedName name="_____EXC6" localSheetId="3">#REF!</definedName>
    <definedName name="_____EXC6" localSheetId="2">#REF!</definedName>
    <definedName name="_____EXC6">#REF!</definedName>
    <definedName name="_____EXC7" localSheetId="0">#REF!</definedName>
    <definedName name="_____EXC7" localSheetId="3">#REF!</definedName>
    <definedName name="_____EXC7" localSheetId="2">#REF!</definedName>
    <definedName name="_____EXC7">#REF!</definedName>
    <definedName name="_____EXC8" localSheetId="0">#REF!</definedName>
    <definedName name="_____EXC8" localSheetId="3">#REF!</definedName>
    <definedName name="_____EXC8" localSheetId="2">#REF!</definedName>
    <definedName name="_____EXC8">#REF!</definedName>
    <definedName name="_____EXC9" localSheetId="0">#REF!</definedName>
    <definedName name="_____EXC9" localSheetId="3">#REF!</definedName>
    <definedName name="_____EXC9" localSheetId="2">#REF!</definedName>
    <definedName name="_____EXC9">#REF!</definedName>
    <definedName name="_____ORO10" localSheetId="0">#REF!</definedName>
    <definedName name="_____ORO10" localSheetId="3">#REF!</definedName>
    <definedName name="_____ORO10" localSheetId="2">#REF!</definedName>
    <definedName name="_____ORO10">#REF!</definedName>
    <definedName name="_____ORO11" localSheetId="0">#REF!</definedName>
    <definedName name="_____ORO11" localSheetId="3">#REF!</definedName>
    <definedName name="_____ORO11" localSheetId="2">#REF!</definedName>
    <definedName name="_____ORO11">#REF!</definedName>
    <definedName name="_____ORO12" localSheetId="0">#REF!</definedName>
    <definedName name="_____ORO12" localSheetId="3">#REF!</definedName>
    <definedName name="_____ORO12" localSheetId="2">#REF!</definedName>
    <definedName name="_____ORO12">#REF!</definedName>
    <definedName name="_____ORO13" localSheetId="0">#REF!</definedName>
    <definedName name="_____ORO13" localSheetId="3">#REF!</definedName>
    <definedName name="_____ORO13" localSheetId="2">#REF!</definedName>
    <definedName name="_____ORO13">#REF!</definedName>
    <definedName name="_____ORO14" localSheetId="0">#REF!</definedName>
    <definedName name="_____ORO14" localSheetId="3">#REF!</definedName>
    <definedName name="_____ORO14" localSheetId="2">#REF!</definedName>
    <definedName name="_____ORO14">#REF!</definedName>
    <definedName name="_____ORO15" localSheetId="0">#REF!</definedName>
    <definedName name="_____ORO15" localSheetId="3">#REF!</definedName>
    <definedName name="_____ORO15" localSheetId="2">#REF!</definedName>
    <definedName name="_____ORO15">#REF!</definedName>
    <definedName name="_____ORO16" localSheetId="0">#REF!</definedName>
    <definedName name="_____ORO16" localSheetId="3">#REF!</definedName>
    <definedName name="_____ORO16" localSheetId="2">#REF!</definedName>
    <definedName name="_____ORO16">#REF!</definedName>
    <definedName name="_____ORO17" localSheetId="0">#REF!</definedName>
    <definedName name="_____ORO17" localSheetId="3">#REF!</definedName>
    <definedName name="_____ORO17" localSheetId="2">#REF!</definedName>
    <definedName name="_____ORO17">#REF!</definedName>
    <definedName name="_____ORO18" localSheetId="0">#REF!</definedName>
    <definedName name="_____ORO18" localSheetId="3">#REF!</definedName>
    <definedName name="_____ORO18" localSheetId="2">#REF!</definedName>
    <definedName name="_____ORO18">#REF!</definedName>
    <definedName name="_____ORO19" localSheetId="0">#REF!</definedName>
    <definedName name="_____ORO19" localSheetId="3">#REF!</definedName>
    <definedName name="_____ORO19" localSheetId="2">#REF!</definedName>
    <definedName name="_____ORO19">#REF!</definedName>
    <definedName name="_____PMT5671" localSheetId="0">[3]MEMORIAS!#REF!</definedName>
    <definedName name="_____PMT5671" localSheetId="3">[4]MEMORIAS!#REF!</definedName>
    <definedName name="_____PMT5671" localSheetId="2">[3]MEMORIAS!#REF!</definedName>
    <definedName name="_____PMT5671">[3]MEMORIAS!#REF!</definedName>
    <definedName name="_____PMT5805" localSheetId="0">[3]MEMORIAS!#REF!</definedName>
    <definedName name="_____PMT5805" localSheetId="3">[4]MEMORIAS!#REF!</definedName>
    <definedName name="_____PMT5805" localSheetId="2">[3]MEMORIAS!#REF!</definedName>
    <definedName name="_____PMT5805">[3]MEMORIAS!#REF!</definedName>
    <definedName name="_____PMT5806" localSheetId="0">[3]MEMORIAS!#REF!</definedName>
    <definedName name="_____PMT5806" localSheetId="3">[4]MEMORIAS!#REF!</definedName>
    <definedName name="_____PMT5806" localSheetId="2">[3]MEMORIAS!#REF!</definedName>
    <definedName name="_____PMT5806">[3]MEMORIAS!#REF!</definedName>
    <definedName name="_____PMT5815" localSheetId="0">[3]MEMORIAS!#REF!</definedName>
    <definedName name="_____PMT5815" localSheetId="3">[4]MEMORIAS!#REF!</definedName>
    <definedName name="_____PMT5815" localSheetId="2">[3]MEMORIAS!#REF!</definedName>
    <definedName name="_____PMT5815">[3]MEMORIAS!#REF!</definedName>
    <definedName name="_____PMT5820" localSheetId="0">[3]MEMORIAS!#REF!</definedName>
    <definedName name="_____PMT5820" localSheetId="3">[4]MEMORIAS!#REF!</definedName>
    <definedName name="_____PMT5820" localSheetId="2">[3]MEMORIAS!#REF!</definedName>
    <definedName name="_____PMT5820">[3]MEMORIAS!#REF!</definedName>
    <definedName name="_____r" localSheetId="0">#REF!</definedName>
    <definedName name="_____r" localSheetId="3">#REF!</definedName>
    <definedName name="_____r" localSheetId="2">#REF!</definedName>
    <definedName name="_____r">#REF!</definedName>
    <definedName name="_____tab1" localSheetId="0">#REF!</definedName>
    <definedName name="_____tab1" localSheetId="3">#REF!</definedName>
    <definedName name="_____tab1" localSheetId="2">#REF!</definedName>
    <definedName name="_____tab1">#REF!</definedName>
    <definedName name="_____tab2" localSheetId="0">#REF!</definedName>
    <definedName name="_____tab2" localSheetId="3">#REF!</definedName>
    <definedName name="_____tab2" localSheetId="2">#REF!</definedName>
    <definedName name="_____tab2">#REF!</definedName>
    <definedName name="_____tab3" localSheetId="0">#REF!</definedName>
    <definedName name="_____tab3" localSheetId="3">#REF!</definedName>
    <definedName name="_____tab3" localSheetId="2">#REF!</definedName>
    <definedName name="_____tab3">#REF!</definedName>
    <definedName name="_____TAB4" localSheetId="0">#REF!</definedName>
    <definedName name="_____TAB4" localSheetId="3">#REF!</definedName>
    <definedName name="_____TAB4" localSheetId="2">#REF!</definedName>
    <definedName name="_____TAB4">#REF!</definedName>
    <definedName name="_____Vol1">[5]Item!$A:$D</definedName>
    <definedName name="____aiu2">[2]AIU!$J$105</definedName>
    <definedName name="____EST1" localSheetId="0">#REF!</definedName>
    <definedName name="____EST1" localSheetId="3">#REF!</definedName>
    <definedName name="____EST1" localSheetId="2">#REF!</definedName>
    <definedName name="____EST1">#REF!</definedName>
    <definedName name="____EST10" localSheetId="0">#REF!</definedName>
    <definedName name="____EST10" localSheetId="3">#REF!</definedName>
    <definedName name="____EST10" localSheetId="2">#REF!</definedName>
    <definedName name="____EST10">#REF!</definedName>
    <definedName name="____EST11" localSheetId="0">#REF!</definedName>
    <definedName name="____EST11" localSheetId="3">#REF!</definedName>
    <definedName name="____EST11" localSheetId="2">#REF!</definedName>
    <definedName name="____EST11">#REF!</definedName>
    <definedName name="____EST12" localSheetId="0">#REF!</definedName>
    <definedName name="____EST12" localSheetId="3">#REF!</definedName>
    <definedName name="____EST12" localSheetId="2">#REF!</definedName>
    <definedName name="____EST12">#REF!</definedName>
    <definedName name="____EST13" localSheetId="0">#REF!</definedName>
    <definedName name="____EST13" localSheetId="3">#REF!</definedName>
    <definedName name="____EST13" localSheetId="2">#REF!</definedName>
    <definedName name="____EST13">#REF!</definedName>
    <definedName name="____EST14" localSheetId="0">#REF!</definedName>
    <definedName name="____EST14" localSheetId="3">#REF!</definedName>
    <definedName name="____EST14" localSheetId="2">#REF!</definedName>
    <definedName name="____EST14">#REF!</definedName>
    <definedName name="____EST15" localSheetId="0">#REF!</definedName>
    <definedName name="____EST15" localSheetId="3">#REF!</definedName>
    <definedName name="____EST15" localSheetId="2">#REF!</definedName>
    <definedName name="____EST15">#REF!</definedName>
    <definedName name="____EST16" localSheetId="0">#REF!</definedName>
    <definedName name="____EST16" localSheetId="3">#REF!</definedName>
    <definedName name="____EST16" localSheetId="2">#REF!</definedName>
    <definedName name="____EST16">#REF!</definedName>
    <definedName name="____EST17" localSheetId="0">#REF!</definedName>
    <definedName name="____EST17" localSheetId="3">#REF!</definedName>
    <definedName name="____EST17" localSheetId="2">#REF!</definedName>
    <definedName name="____EST17">#REF!</definedName>
    <definedName name="____EST18" localSheetId="0">#REF!</definedName>
    <definedName name="____EST18" localSheetId="3">#REF!</definedName>
    <definedName name="____EST18" localSheetId="2">#REF!</definedName>
    <definedName name="____EST18">#REF!</definedName>
    <definedName name="____EST19" localSheetId="0">#REF!</definedName>
    <definedName name="____EST19" localSheetId="3">#REF!</definedName>
    <definedName name="____EST19" localSheetId="2">#REF!</definedName>
    <definedName name="____EST19">#REF!</definedName>
    <definedName name="____EST2" localSheetId="0">#REF!</definedName>
    <definedName name="____EST2" localSheetId="3">#REF!</definedName>
    <definedName name="____EST2" localSheetId="2">#REF!</definedName>
    <definedName name="____EST2">#REF!</definedName>
    <definedName name="____EST3" localSheetId="0">#REF!</definedName>
    <definedName name="____EST3" localSheetId="3">#REF!</definedName>
    <definedName name="____EST3" localSheetId="2">#REF!</definedName>
    <definedName name="____EST3">#REF!</definedName>
    <definedName name="____EST4" localSheetId="0">#REF!</definedName>
    <definedName name="____EST4" localSheetId="3">#REF!</definedName>
    <definedName name="____EST4" localSheetId="2">#REF!</definedName>
    <definedName name="____EST4">#REF!</definedName>
    <definedName name="____EST5" localSheetId="0">#REF!</definedName>
    <definedName name="____EST5" localSheetId="3">#REF!</definedName>
    <definedName name="____EST5" localSheetId="2">#REF!</definedName>
    <definedName name="____EST5">#REF!</definedName>
    <definedName name="____EST6" localSheetId="0">#REF!</definedName>
    <definedName name="____EST6" localSheetId="3">#REF!</definedName>
    <definedName name="____EST6" localSheetId="2">#REF!</definedName>
    <definedName name="____EST6">#REF!</definedName>
    <definedName name="____EST7" localSheetId="0">#REF!</definedName>
    <definedName name="____EST7" localSheetId="3">#REF!</definedName>
    <definedName name="____EST7" localSheetId="2">#REF!</definedName>
    <definedName name="____EST7">#REF!</definedName>
    <definedName name="____EST8" localSheetId="0">#REF!</definedName>
    <definedName name="____EST8" localSheetId="3">#REF!</definedName>
    <definedName name="____EST8" localSheetId="2">#REF!</definedName>
    <definedName name="____EST8">#REF!</definedName>
    <definedName name="____EST9" localSheetId="0">#REF!</definedName>
    <definedName name="____EST9" localSheetId="3">#REF!</definedName>
    <definedName name="____EST9" localSheetId="2">#REF!</definedName>
    <definedName name="____EST9">#REF!</definedName>
    <definedName name="____EXC1" localSheetId="0">#REF!</definedName>
    <definedName name="____EXC1" localSheetId="3">#REF!</definedName>
    <definedName name="____EXC1" localSheetId="2">#REF!</definedName>
    <definedName name="____EXC1">#REF!</definedName>
    <definedName name="____EXC10" localSheetId="0">#REF!</definedName>
    <definedName name="____EXC10" localSheetId="3">#REF!</definedName>
    <definedName name="____EXC10" localSheetId="2">#REF!</definedName>
    <definedName name="____EXC10">#REF!</definedName>
    <definedName name="____EXC11" localSheetId="0">#REF!</definedName>
    <definedName name="____EXC11" localSheetId="3">#REF!</definedName>
    <definedName name="____EXC11" localSheetId="2">#REF!</definedName>
    <definedName name="____EXC11">#REF!</definedName>
    <definedName name="____EXC12" localSheetId="0">#REF!</definedName>
    <definedName name="____EXC12" localSheetId="3">#REF!</definedName>
    <definedName name="____EXC12" localSheetId="2">#REF!</definedName>
    <definedName name="____EXC12">#REF!</definedName>
    <definedName name="____EXC2" localSheetId="0">#REF!</definedName>
    <definedName name="____EXC2" localSheetId="3">#REF!</definedName>
    <definedName name="____EXC2" localSheetId="2">#REF!</definedName>
    <definedName name="____EXC2">#REF!</definedName>
    <definedName name="____EXC3" localSheetId="0">#REF!</definedName>
    <definedName name="____EXC3" localSheetId="3">#REF!</definedName>
    <definedName name="____EXC3" localSheetId="2">#REF!</definedName>
    <definedName name="____EXC3">#REF!</definedName>
    <definedName name="____EXC4" localSheetId="0">#REF!</definedName>
    <definedName name="____EXC4" localSheetId="3">#REF!</definedName>
    <definedName name="____EXC4" localSheetId="2">#REF!</definedName>
    <definedName name="____EXC4">#REF!</definedName>
    <definedName name="____EXC5" localSheetId="0">#REF!</definedName>
    <definedName name="____EXC5" localSheetId="3">#REF!</definedName>
    <definedName name="____EXC5" localSheetId="2">#REF!</definedName>
    <definedName name="____EXC5">#REF!</definedName>
    <definedName name="____EXC6" localSheetId="0">#REF!</definedName>
    <definedName name="____EXC6" localSheetId="3">#REF!</definedName>
    <definedName name="____EXC6" localSheetId="2">#REF!</definedName>
    <definedName name="____EXC6">#REF!</definedName>
    <definedName name="____EXC7" localSheetId="0">#REF!</definedName>
    <definedName name="____EXC7" localSheetId="3">#REF!</definedName>
    <definedName name="____EXC7" localSheetId="2">#REF!</definedName>
    <definedName name="____EXC7">#REF!</definedName>
    <definedName name="____EXC8" localSheetId="0">#REF!</definedName>
    <definedName name="____EXC8" localSheetId="3">#REF!</definedName>
    <definedName name="____EXC8" localSheetId="2">#REF!</definedName>
    <definedName name="____EXC8">#REF!</definedName>
    <definedName name="____EXC9" localSheetId="0">#REF!</definedName>
    <definedName name="____EXC9" localSheetId="3">#REF!</definedName>
    <definedName name="____EXC9" localSheetId="2">#REF!</definedName>
    <definedName name="____EXC9">#REF!</definedName>
    <definedName name="____ORO10" localSheetId="0">#REF!</definedName>
    <definedName name="____ORO10" localSheetId="3">#REF!</definedName>
    <definedName name="____ORO10" localSheetId="2">#REF!</definedName>
    <definedName name="____ORO10">#REF!</definedName>
    <definedName name="____ORO11" localSheetId="0">#REF!</definedName>
    <definedName name="____ORO11" localSheetId="3">#REF!</definedName>
    <definedName name="____ORO11" localSheetId="2">#REF!</definedName>
    <definedName name="____ORO11">#REF!</definedName>
    <definedName name="____ORO12" localSheetId="0">#REF!</definedName>
    <definedName name="____ORO12" localSheetId="3">#REF!</definedName>
    <definedName name="____ORO12" localSheetId="2">#REF!</definedName>
    <definedName name="____ORO12">#REF!</definedName>
    <definedName name="____ORO13" localSheetId="0">#REF!</definedName>
    <definedName name="____ORO13" localSheetId="3">#REF!</definedName>
    <definedName name="____ORO13" localSheetId="2">#REF!</definedName>
    <definedName name="____ORO13">#REF!</definedName>
    <definedName name="____ORO14" localSheetId="0">#REF!</definedName>
    <definedName name="____ORO14" localSheetId="3">#REF!</definedName>
    <definedName name="____ORO14" localSheetId="2">#REF!</definedName>
    <definedName name="____ORO14">#REF!</definedName>
    <definedName name="____ORO15" localSheetId="0">#REF!</definedName>
    <definedName name="____ORO15" localSheetId="3">#REF!</definedName>
    <definedName name="____ORO15" localSheetId="2">#REF!</definedName>
    <definedName name="____ORO15">#REF!</definedName>
    <definedName name="____ORO16" localSheetId="0">#REF!</definedName>
    <definedName name="____ORO16" localSheetId="3">#REF!</definedName>
    <definedName name="____ORO16" localSheetId="2">#REF!</definedName>
    <definedName name="____ORO16">#REF!</definedName>
    <definedName name="____ORO17" localSheetId="0">#REF!</definedName>
    <definedName name="____ORO17" localSheetId="3">#REF!</definedName>
    <definedName name="____ORO17" localSheetId="2">#REF!</definedName>
    <definedName name="____ORO17">#REF!</definedName>
    <definedName name="____ORO18" localSheetId="0">#REF!</definedName>
    <definedName name="____ORO18" localSheetId="3">#REF!</definedName>
    <definedName name="____ORO18" localSheetId="2">#REF!</definedName>
    <definedName name="____ORO18">#REF!</definedName>
    <definedName name="____ORO19" localSheetId="0">#REF!</definedName>
    <definedName name="____ORO19" localSheetId="3">#REF!</definedName>
    <definedName name="____ORO19" localSheetId="2">#REF!</definedName>
    <definedName name="____ORO19">#REF!</definedName>
    <definedName name="____PMT5671" localSheetId="0">[3]MEMORIAS!#REF!</definedName>
    <definedName name="____PMT5671" localSheetId="3">[4]MEMORIAS!#REF!</definedName>
    <definedName name="____PMT5671" localSheetId="2">[3]MEMORIAS!#REF!</definedName>
    <definedName name="____PMT5671">[3]MEMORIAS!#REF!</definedName>
    <definedName name="____PMT5805" localSheetId="0">[3]MEMORIAS!#REF!</definedName>
    <definedName name="____PMT5805" localSheetId="3">[4]MEMORIAS!#REF!</definedName>
    <definedName name="____PMT5805" localSheetId="2">[3]MEMORIAS!#REF!</definedName>
    <definedName name="____PMT5805">[3]MEMORIAS!#REF!</definedName>
    <definedName name="____PMT5806" localSheetId="0">[3]MEMORIAS!#REF!</definedName>
    <definedName name="____PMT5806" localSheetId="3">[4]MEMORIAS!#REF!</definedName>
    <definedName name="____PMT5806" localSheetId="2">[3]MEMORIAS!#REF!</definedName>
    <definedName name="____PMT5806">[3]MEMORIAS!#REF!</definedName>
    <definedName name="____PMT5815" localSheetId="0">[3]MEMORIAS!#REF!</definedName>
    <definedName name="____PMT5815" localSheetId="3">[4]MEMORIAS!#REF!</definedName>
    <definedName name="____PMT5815" localSheetId="2">[3]MEMORIAS!#REF!</definedName>
    <definedName name="____PMT5815">[3]MEMORIAS!#REF!</definedName>
    <definedName name="____PMT5820" localSheetId="0">[3]MEMORIAS!#REF!</definedName>
    <definedName name="____PMT5820" localSheetId="3">[4]MEMORIAS!#REF!</definedName>
    <definedName name="____PMT5820" localSheetId="2">[3]MEMORIAS!#REF!</definedName>
    <definedName name="____PMT5820">[3]MEMORIAS!#REF!</definedName>
    <definedName name="____r" localSheetId="0">#REF!</definedName>
    <definedName name="____r" localSheetId="3">#REF!</definedName>
    <definedName name="____r" localSheetId="2">#REF!</definedName>
    <definedName name="____r">#REF!</definedName>
    <definedName name="____SAL1" localSheetId="0">#REF!</definedName>
    <definedName name="____SAL1" localSheetId="3">#REF!</definedName>
    <definedName name="____SAL1" localSheetId="2">#REF!</definedName>
    <definedName name="____SAL1">#REF!</definedName>
    <definedName name="____tab1" localSheetId="0">#REF!</definedName>
    <definedName name="____tab1" localSheetId="3">#REF!</definedName>
    <definedName name="____tab1" localSheetId="2">#REF!</definedName>
    <definedName name="____tab1">#REF!</definedName>
    <definedName name="____tab2" localSheetId="0">#REF!</definedName>
    <definedName name="____tab2" localSheetId="3">#REF!</definedName>
    <definedName name="____tab2" localSheetId="2">#REF!</definedName>
    <definedName name="____tab2">#REF!</definedName>
    <definedName name="____tab3" localSheetId="0">#REF!</definedName>
    <definedName name="____tab3" localSheetId="3">#REF!</definedName>
    <definedName name="____tab3" localSheetId="2">#REF!</definedName>
    <definedName name="____tab3">#REF!</definedName>
    <definedName name="____TAB4" localSheetId="0">#REF!</definedName>
    <definedName name="____TAB4" localSheetId="3">#REF!</definedName>
    <definedName name="____TAB4" localSheetId="2">#REF!</definedName>
    <definedName name="____TAB4">#REF!</definedName>
    <definedName name="____Vol1">[5]Item!$A:$D</definedName>
    <definedName name="___aiu2">[2]AIU!$J$105</definedName>
    <definedName name="___EST1" localSheetId="0">#REF!</definedName>
    <definedName name="___EST1" localSheetId="3">#REF!</definedName>
    <definedName name="___EST1" localSheetId="2">#REF!</definedName>
    <definedName name="___EST1">#REF!</definedName>
    <definedName name="___EST10" localSheetId="0">#REF!</definedName>
    <definedName name="___EST10" localSheetId="3">#REF!</definedName>
    <definedName name="___EST10" localSheetId="2">#REF!</definedName>
    <definedName name="___EST10">#REF!</definedName>
    <definedName name="___EST11" localSheetId="0">#REF!</definedName>
    <definedName name="___EST11" localSheetId="3">#REF!</definedName>
    <definedName name="___EST11" localSheetId="2">#REF!</definedName>
    <definedName name="___EST11">#REF!</definedName>
    <definedName name="___EST12" localSheetId="0">#REF!</definedName>
    <definedName name="___EST12" localSheetId="3">#REF!</definedName>
    <definedName name="___EST12" localSheetId="2">#REF!</definedName>
    <definedName name="___EST12">#REF!</definedName>
    <definedName name="___EST13" localSheetId="0">#REF!</definedName>
    <definedName name="___EST13" localSheetId="3">#REF!</definedName>
    <definedName name="___EST13" localSheetId="2">#REF!</definedName>
    <definedName name="___EST13">#REF!</definedName>
    <definedName name="___EST14" localSheetId="0">#REF!</definedName>
    <definedName name="___EST14" localSheetId="3">#REF!</definedName>
    <definedName name="___EST14" localSheetId="2">#REF!</definedName>
    <definedName name="___EST14">#REF!</definedName>
    <definedName name="___EST15" localSheetId="0">#REF!</definedName>
    <definedName name="___EST15" localSheetId="3">#REF!</definedName>
    <definedName name="___EST15" localSheetId="2">#REF!</definedName>
    <definedName name="___EST15">#REF!</definedName>
    <definedName name="___EST16" localSheetId="0">#REF!</definedName>
    <definedName name="___EST16" localSheetId="3">#REF!</definedName>
    <definedName name="___EST16" localSheetId="2">#REF!</definedName>
    <definedName name="___EST16">#REF!</definedName>
    <definedName name="___EST17" localSheetId="0">#REF!</definedName>
    <definedName name="___EST17" localSheetId="3">#REF!</definedName>
    <definedName name="___EST17" localSheetId="2">#REF!</definedName>
    <definedName name="___EST17">#REF!</definedName>
    <definedName name="___EST18" localSheetId="0">#REF!</definedName>
    <definedName name="___EST18" localSheetId="3">#REF!</definedName>
    <definedName name="___EST18" localSheetId="2">#REF!</definedName>
    <definedName name="___EST18">#REF!</definedName>
    <definedName name="___EST19" localSheetId="0">#REF!</definedName>
    <definedName name="___EST19" localSheetId="3">#REF!</definedName>
    <definedName name="___EST19" localSheetId="2">#REF!</definedName>
    <definedName name="___EST19">#REF!</definedName>
    <definedName name="___EST2" localSheetId="0">#REF!</definedName>
    <definedName name="___EST2" localSheetId="3">#REF!</definedName>
    <definedName name="___EST2" localSheetId="2">#REF!</definedName>
    <definedName name="___EST2">#REF!</definedName>
    <definedName name="___EST3" localSheetId="0">#REF!</definedName>
    <definedName name="___EST3" localSheetId="3">#REF!</definedName>
    <definedName name="___EST3" localSheetId="2">#REF!</definedName>
    <definedName name="___EST3">#REF!</definedName>
    <definedName name="___EST4" localSheetId="0">#REF!</definedName>
    <definedName name="___EST4" localSheetId="3">#REF!</definedName>
    <definedName name="___EST4" localSheetId="2">#REF!</definedName>
    <definedName name="___EST4">#REF!</definedName>
    <definedName name="___EST5" localSheetId="0">#REF!</definedName>
    <definedName name="___EST5" localSheetId="3">#REF!</definedName>
    <definedName name="___EST5" localSheetId="2">#REF!</definedName>
    <definedName name="___EST5">#REF!</definedName>
    <definedName name="___EST6" localSheetId="0">#REF!</definedName>
    <definedName name="___EST6" localSheetId="3">#REF!</definedName>
    <definedName name="___EST6" localSheetId="2">#REF!</definedName>
    <definedName name="___EST6">#REF!</definedName>
    <definedName name="___EST7" localSheetId="0">#REF!</definedName>
    <definedName name="___EST7" localSheetId="3">#REF!</definedName>
    <definedName name="___EST7" localSheetId="2">#REF!</definedName>
    <definedName name="___EST7">#REF!</definedName>
    <definedName name="___EST8" localSheetId="0">#REF!</definedName>
    <definedName name="___EST8" localSheetId="3">#REF!</definedName>
    <definedName name="___EST8" localSheetId="2">#REF!</definedName>
    <definedName name="___EST8">#REF!</definedName>
    <definedName name="___EST9" localSheetId="0">#REF!</definedName>
    <definedName name="___EST9" localSheetId="3">#REF!</definedName>
    <definedName name="___EST9" localSheetId="2">#REF!</definedName>
    <definedName name="___EST9">#REF!</definedName>
    <definedName name="___ETR13" localSheetId="0">#REF!</definedName>
    <definedName name="___ETR13" localSheetId="3">#REF!</definedName>
    <definedName name="___ETR13" localSheetId="2">#REF!</definedName>
    <definedName name="___ETR13">#REF!</definedName>
    <definedName name="___EXC1" localSheetId="0">#REF!</definedName>
    <definedName name="___EXC1" localSheetId="3">#REF!</definedName>
    <definedName name="___EXC1" localSheetId="2">#REF!</definedName>
    <definedName name="___EXC1">#REF!</definedName>
    <definedName name="___EXC10" localSheetId="0">#REF!</definedName>
    <definedName name="___EXC10" localSheetId="3">#REF!</definedName>
    <definedName name="___EXC10" localSheetId="2">#REF!</definedName>
    <definedName name="___EXC10">#REF!</definedName>
    <definedName name="___EXC11" localSheetId="0">#REF!</definedName>
    <definedName name="___EXC11" localSheetId="3">#REF!</definedName>
    <definedName name="___EXC11" localSheetId="2">#REF!</definedName>
    <definedName name="___EXC11">#REF!</definedName>
    <definedName name="___EXC12" localSheetId="0">#REF!</definedName>
    <definedName name="___EXC12" localSheetId="3">#REF!</definedName>
    <definedName name="___EXC12" localSheetId="2">#REF!</definedName>
    <definedName name="___EXC12">#REF!</definedName>
    <definedName name="___EXC2" localSheetId="0">#REF!</definedName>
    <definedName name="___EXC2" localSheetId="3">#REF!</definedName>
    <definedName name="___EXC2" localSheetId="2">#REF!</definedName>
    <definedName name="___EXC2">#REF!</definedName>
    <definedName name="___EXC3" localSheetId="0">#REF!</definedName>
    <definedName name="___EXC3" localSheetId="3">#REF!</definedName>
    <definedName name="___EXC3" localSheetId="2">#REF!</definedName>
    <definedName name="___EXC3">#REF!</definedName>
    <definedName name="___EXC4" localSheetId="0">#REF!</definedName>
    <definedName name="___EXC4" localSheetId="3">#REF!</definedName>
    <definedName name="___EXC4" localSheetId="2">#REF!</definedName>
    <definedName name="___EXC4">#REF!</definedName>
    <definedName name="___EXC5" localSheetId="0">#REF!</definedName>
    <definedName name="___EXC5" localSheetId="3">#REF!</definedName>
    <definedName name="___EXC5" localSheetId="2">#REF!</definedName>
    <definedName name="___EXC5">#REF!</definedName>
    <definedName name="___EXC6" localSheetId="0">#REF!</definedName>
    <definedName name="___EXC6" localSheetId="3">#REF!</definedName>
    <definedName name="___EXC6" localSheetId="2">#REF!</definedName>
    <definedName name="___EXC6">#REF!</definedName>
    <definedName name="___EXC7" localSheetId="0">#REF!</definedName>
    <definedName name="___EXC7" localSheetId="3">#REF!</definedName>
    <definedName name="___EXC7" localSheetId="2">#REF!</definedName>
    <definedName name="___EXC7">#REF!</definedName>
    <definedName name="___EXC8" localSheetId="0">#REF!</definedName>
    <definedName name="___EXC8" localSheetId="3">#REF!</definedName>
    <definedName name="___EXC8" localSheetId="2">#REF!</definedName>
    <definedName name="___EXC8">#REF!</definedName>
    <definedName name="___EXC9" localSheetId="0">#REF!</definedName>
    <definedName name="___EXC9" localSheetId="3">#REF!</definedName>
    <definedName name="___EXC9" localSheetId="2">#REF!</definedName>
    <definedName name="___EXC9">#REF!</definedName>
    <definedName name="___ORO10" localSheetId="0">#REF!</definedName>
    <definedName name="___ORO10" localSheetId="3">#REF!</definedName>
    <definedName name="___ORO10" localSheetId="2">#REF!</definedName>
    <definedName name="___ORO10">#REF!</definedName>
    <definedName name="___ORO11" localSheetId="0">#REF!</definedName>
    <definedName name="___ORO11" localSheetId="3">#REF!</definedName>
    <definedName name="___ORO11" localSheetId="2">#REF!</definedName>
    <definedName name="___ORO11">#REF!</definedName>
    <definedName name="___ORO12" localSheetId="0">#REF!</definedName>
    <definedName name="___ORO12" localSheetId="3">#REF!</definedName>
    <definedName name="___ORO12" localSheetId="2">#REF!</definedName>
    <definedName name="___ORO12">#REF!</definedName>
    <definedName name="___ORO13" localSheetId="0">#REF!</definedName>
    <definedName name="___ORO13" localSheetId="3">#REF!</definedName>
    <definedName name="___ORO13" localSheetId="2">#REF!</definedName>
    <definedName name="___ORO13">#REF!</definedName>
    <definedName name="___ORO14" localSheetId="0">#REF!</definedName>
    <definedName name="___ORO14" localSheetId="3">#REF!</definedName>
    <definedName name="___ORO14" localSheetId="2">#REF!</definedName>
    <definedName name="___ORO14">#REF!</definedName>
    <definedName name="___ORO15" localSheetId="0">#REF!</definedName>
    <definedName name="___ORO15" localSheetId="3">#REF!</definedName>
    <definedName name="___ORO15" localSheetId="2">#REF!</definedName>
    <definedName name="___ORO15">#REF!</definedName>
    <definedName name="___ORO16" localSheetId="0">#REF!</definedName>
    <definedName name="___ORO16" localSheetId="3">#REF!</definedName>
    <definedName name="___ORO16" localSheetId="2">#REF!</definedName>
    <definedName name="___ORO16">#REF!</definedName>
    <definedName name="___ORO17" localSheetId="0">#REF!</definedName>
    <definedName name="___ORO17" localSheetId="3">#REF!</definedName>
    <definedName name="___ORO17" localSheetId="2">#REF!</definedName>
    <definedName name="___ORO17">#REF!</definedName>
    <definedName name="___ORO18" localSheetId="0">#REF!</definedName>
    <definedName name="___ORO18" localSheetId="3">#REF!</definedName>
    <definedName name="___ORO18" localSheetId="2">#REF!</definedName>
    <definedName name="___ORO18">#REF!</definedName>
    <definedName name="___ORO19" localSheetId="0">#REF!</definedName>
    <definedName name="___ORO19" localSheetId="3">#REF!</definedName>
    <definedName name="___ORO19" localSheetId="2">#REF!</definedName>
    <definedName name="___ORO19">#REF!</definedName>
    <definedName name="___PMT5671" localSheetId="0">[3]MEMORIAS!#REF!</definedName>
    <definedName name="___PMT5671" localSheetId="3">[4]MEMORIAS!#REF!</definedName>
    <definedName name="___PMT5671" localSheetId="2">[3]MEMORIAS!#REF!</definedName>
    <definedName name="___PMT5671">[3]MEMORIAS!#REF!</definedName>
    <definedName name="___PMT5805" localSheetId="0">[3]MEMORIAS!#REF!</definedName>
    <definedName name="___PMT5805" localSheetId="3">[4]MEMORIAS!#REF!</definedName>
    <definedName name="___PMT5805" localSheetId="2">[3]MEMORIAS!#REF!</definedName>
    <definedName name="___PMT5805">[3]MEMORIAS!#REF!</definedName>
    <definedName name="___PMT5806" localSheetId="0">[3]MEMORIAS!#REF!</definedName>
    <definedName name="___PMT5806" localSheetId="3">[4]MEMORIAS!#REF!</definedName>
    <definedName name="___PMT5806" localSheetId="2">[3]MEMORIAS!#REF!</definedName>
    <definedName name="___PMT5806">[3]MEMORIAS!#REF!</definedName>
    <definedName name="___PMT5815" localSheetId="0">[3]MEMORIAS!#REF!</definedName>
    <definedName name="___PMT5815" localSheetId="3">[4]MEMORIAS!#REF!</definedName>
    <definedName name="___PMT5815" localSheetId="2">[3]MEMORIAS!#REF!</definedName>
    <definedName name="___PMT5815">[3]MEMORIAS!#REF!</definedName>
    <definedName name="___PMT5820" localSheetId="0">[3]MEMORIAS!#REF!</definedName>
    <definedName name="___PMT5820" localSheetId="3">[4]MEMORIAS!#REF!</definedName>
    <definedName name="___PMT5820" localSheetId="2">[3]MEMORIAS!#REF!</definedName>
    <definedName name="___PMT5820">[3]MEMORIAS!#REF!</definedName>
    <definedName name="___r" localSheetId="0">#REF!</definedName>
    <definedName name="___r" localSheetId="3">#REF!</definedName>
    <definedName name="___r" localSheetId="2">#REF!</definedName>
    <definedName name="___r">#REF!</definedName>
    <definedName name="___tab1" localSheetId="0">#REF!</definedName>
    <definedName name="___tab1" localSheetId="3">#REF!</definedName>
    <definedName name="___tab1" localSheetId="2">#REF!</definedName>
    <definedName name="___tab1">#REF!</definedName>
    <definedName name="___tab2" localSheetId="0">#REF!</definedName>
    <definedName name="___tab2" localSheetId="3">#REF!</definedName>
    <definedName name="___tab2" localSheetId="2">#REF!</definedName>
    <definedName name="___tab2">#REF!</definedName>
    <definedName name="___tab3" localSheetId="0">#REF!</definedName>
    <definedName name="___tab3" localSheetId="3">#REF!</definedName>
    <definedName name="___tab3" localSheetId="2">#REF!</definedName>
    <definedName name="___tab3">#REF!</definedName>
    <definedName name="___TAB4" localSheetId="0">#REF!</definedName>
    <definedName name="___TAB4" localSheetId="3">#REF!</definedName>
    <definedName name="___TAB4" localSheetId="2">#REF!</definedName>
    <definedName name="___TAB4">#REF!</definedName>
    <definedName name="___Vol1">[5]Item!$A:$D</definedName>
    <definedName name="__1Excel_BuiltIn_Print_Area_1_1_1" localSheetId="0">#REF!</definedName>
    <definedName name="__1Excel_BuiltIn_Print_Area_1_1_1" localSheetId="3">#REF!</definedName>
    <definedName name="__1Excel_BuiltIn_Print_Area_1_1_1" localSheetId="2">#REF!</definedName>
    <definedName name="__1Excel_BuiltIn_Print_Area_1_1_1">#REF!</definedName>
    <definedName name="__2Excel_BuiltIn_Print_Titles_1_1_1_1" localSheetId="0">#REF!</definedName>
    <definedName name="__2Excel_BuiltIn_Print_Titles_1_1_1_1" localSheetId="3">#REF!</definedName>
    <definedName name="__2Excel_BuiltIn_Print_Titles_1_1_1_1" localSheetId="2">#REF!</definedName>
    <definedName name="__2Excel_BuiltIn_Print_Titles_1_1_1_1">#REF!</definedName>
    <definedName name="__aiu2">[2]AIU!$J$105</definedName>
    <definedName name="__EST1" localSheetId="0">#REF!</definedName>
    <definedName name="__EST1" localSheetId="3">#REF!</definedName>
    <definedName name="__EST1" localSheetId="2">#REF!</definedName>
    <definedName name="__EST1">#REF!</definedName>
    <definedName name="__EST10" localSheetId="0">#REF!</definedName>
    <definedName name="__EST10" localSheetId="3">#REF!</definedName>
    <definedName name="__EST10" localSheetId="2">#REF!</definedName>
    <definedName name="__EST10">#REF!</definedName>
    <definedName name="__EST11" localSheetId="0">#REF!</definedName>
    <definedName name="__EST11" localSheetId="3">#REF!</definedName>
    <definedName name="__EST11" localSheetId="2">#REF!</definedName>
    <definedName name="__EST11">#REF!</definedName>
    <definedName name="__EST12" localSheetId="0">#REF!</definedName>
    <definedName name="__EST12" localSheetId="3">#REF!</definedName>
    <definedName name="__EST12" localSheetId="2">#REF!</definedName>
    <definedName name="__EST12">#REF!</definedName>
    <definedName name="__EST13" localSheetId="0">#REF!</definedName>
    <definedName name="__EST13" localSheetId="3">#REF!</definedName>
    <definedName name="__EST13" localSheetId="2">#REF!</definedName>
    <definedName name="__EST13">#REF!</definedName>
    <definedName name="__EST14" localSheetId="0">#REF!</definedName>
    <definedName name="__EST14" localSheetId="3">#REF!</definedName>
    <definedName name="__EST14" localSheetId="2">#REF!</definedName>
    <definedName name="__EST14">#REF!</definedName>
    <definedName name="__EST15" localSheetId="0">#REF!</definedName>
    <definedName name="__EST15" localSheetId="3">#REF!</definedName>
    <definedName name="__EST15" localSheetId="2">#REF!</definedName>
    <definedName name="__EST15">#REF!</definedName>
    <definedName name="__EST16" localSheetId="0">#REF!</definedName>
    <definedName name="__EST16" localSheetId="3">#REF!</definedName>
    <definedName name="__EST16" localSheetId="2">#REF!</definedName>
    <definedName name="__EST16">#REF!</definedName>
    <definedName name="__EST17" localSheetId="0">#REF!</definedName>
    <definedName name="__EST17" localSheetId="3">#REF!</definedName>
    <definedName name="__EST17" localSheetId="2">#REF!</definedName>
    <definedName name="__EST17">#REF!</definedName>
    <definedName name="__EST18" localSheetId="0">#REF!</definedName>
    <definedName name="__EST18" localSheetId="3">#REF!</definedName>
    <definedName name="__EST18" localSheetId="2">#REF!</definedName>
    <definedName name="__EST18">#REF!</definedName>
    <definedName name="__EST19" localSheetId="0">#REF!</definedName>
    <definedName name="__EST19" localSheetId="3">#REF!</definedName>
    <definedName name="__EST19" localSheetId="2">#REF!</definedName>
    <definedName name="__EST19">#REF!</definedName>
    <definedName name="__EST2" localSheetId="0">#REF!</definedName>
    <definedName name="__EST2" localSheetId="3">#REF!</definedName>
    <definedName name="__EST2" localSheetId="2">#REF!</definedName>
    <definedName name="__EST2">#REF!</definedName>
    <definedName name="__EST3" localSheetId="0">#REF!</definedName>
    <definedName name="__EST3" localSheetId="3">#REF!</definedName>
    <definedName name="__EST3" localSheetId="2">#REF!</definedName>
    <definedName name="__EST3">#REF!</definedName>
    <definedName name="__EST4" localSheetId="0">#REF!</definedName>
    <definedName name="__EST4" localSheetId="3">#REF!</definedName>
    <definedName name="__EST4" localSheetId="2">#REF!</definedName>
    <definedName name="__EST4">#REF!</definedName>
    <definedName name="__EST5" localSheetId="0">#REF!</definedName>
    <definedName name="__EST5" localSheetId="3">#REF!</definedName>
    <definedName name="__EST5" localSheetId="2">#REF!</definedName>
    <definedName name="__EST5">#REF!</definedName>
    <definedName name="__EST6" localSheetId="0">#REF!</definedName>
    <definedName name="__EST6" localSheetId="3">#REF!</definedName>
    <definedName name="__EST6" localSheetId="2">#REF!</definedName>
    <definedName name="__EST6">#REF!</definedName>
    <definedName name="__EST7" localSheetId="0">#REF!</definedName>
    <definedName name="__EST7" localSheetId="3">#REF!</definedName>
    <definedName name="__EST7" localSheetId="2">#REF!</definedName>
    <definedName name="__EST7">#REF!</definedName>
    <definedName name="__EST8" localSheetId="0">#REF!</definedName>
    <definedName name="__EST8" localSheetId="3">#REF!</definedName>
    <definedName name="__EST8" localSheetId="2">#REF!</definedName>
    <definedName name="__EST8">#REF!</definedName>
    <definedName name="__EST9" localSheetId="0">#REF!</definedName>
    <definedName name="__EST9" localSheetId="3">#REF!</definedName>
    <definedName name="__EST9" localSheetId="2">#REF!</definedName>
    <definedName name="__EST9">#REF!</definedName>
    <definedName name="__ETR13" localSheetId="0">#REF!</definedName>
    <definedName name="__ETR13" localSheetId="3">#REF!</definedName>
    <definedName name="__ETR13" localSheetId="2">#REF!</definedName>
    <definedName name="__ETR13">#REF!</definedName>
    <definedName name="__EXC1" localSheetId="0">#REF!</definedName>
    <definedName name="__EXC1" localSheetId="3">#REF!</definedName>
    <definedName name="__EXC1" localSheetId="2">#REF!</definedName>
    <definedName name="__EXC1">#REF!</definedName>
    <definedName name="__EXC10" localSheetId="0">#REF!</definedName>
    <definedName name="__EXC10" localSheetId="3">#REF!</definedName>
    <definedName name="__EXC10" localSheetId="2">#REF!</definedName>
    <definedName name="__EXC10">#REF!</definedName>
    <definedName name="__EXC11" localSheetId="0">#REF!</definedName>
    <definedName name="__EXC11" localSheetId="3">#REF!</definedName>
    <definedName name="__EXC11" localSheetId="2">#REF!</definedName>
    <definedName name="__EXC11">#REF!</definedName>
    <definedName name="__EXC12" localSheetId="0">#REF!</definedName>
    <definedName name="__EXC12" localSheetId="3">#REF!</definedName>
    <definedName name="__EXC12" localSheetId="2">#REF!</definedName>
    <definedName name="__EXC12">#REF!</definedName>
    <definedName name="__EXC2" localSheetId="0">#REF!</definedName>
    <definedName name="__EXC2" localSheetId="3">#REF!</definedName>
    <definedName name="__EXC2" localSheetId="2">#REF!</definedName>
    <definedName name="__EXC2">#REF!</definedName>
    <definedName name="__EXC3" localSheetId="0">#REF!</definedName>
    <definedName name="__EXC3" localSheetId="3">#REF!</definedName>
    <definedName name="__EXC3" localSheetId="2">#REF!</definedName>
    <definedName name="__EXC3">#REF!</definedName>
    <definedName name="__EXC4" localSheetId="0">#REF!</definedName>
    <definedName name="__EXC4" localSheetId="3">#REF!</definedName>
    <definedName name="__EXC4" localSheetId="2">#REF!</definedName>
    <definedName name="__EXC4">#REF!</definedName>
    <definedName name="__EXC5" localSheetId="0">#REF!</definedName>
    <definedName name="__EXC5" localSheetId="3">#REF!</definedName>
    <definedName name="__EXC5" localSheetId="2">#REF!</definedName>
    <definedName name="__EXC5">#REF!</definedName>
    <definedName name="__EXC6" localSheetId="0">#REF!</definedName>
    <definedName name="__EXC6" localSheetId="3">#REF!</definedName>
    <definedName name="__EXC6" localSheetId="2">#REF!</definedName>
    <definedName name="__EXC6">#REF!</definedName>
    <definedName name="__EXC7" localSheetId="0">#REF!</definedName>
    <definedName name="__EXC7" localSheetId="3">#REF!</definedName>
    <definedName name="__EXC7" localSheetId="2">#REF!</definedName>
    <definedName name="__EXC7">#REF!</definedName>
    <definedName name="__EXC8" localSheetId="0">#REF!</definedName>
    <definedName name="__EXC8" localSheetId="3">#REF!</definedName>
    <definedName name="__EXC8" localSheetId="2">#REF!</definedName>
    <definedName name="__EXC8">#REF!</definedName>
    <definedName name="__EXC9" localSheetId="0">#REF!</definedName>
    <definedName name="__EXC9" localSheetId="3">#REF!</definedName>
    <definedName name="__EXC9" localSheetId="2">#REF!</definedName>
    <definedName name="__EXC9">#REF!</definedName>
    <definedName name="__ORO10" localSheetId="0">#REF!</definedName>
    <definedName name="__ORO10" localSheetId="3">#REF!</definedName>
    <definedName name="__ORO10" localSheetId="2">#REF!</definedName>
    <definedName name="__ORO10">#REF!</definedName>
    <definedName name="__ORO11" localSheetId="0">#REF!</definedName>
    <definedName name="__ORO11" localSheetId="3">#REF!</definedName>
    <definedName name="__ORO11" localSheetId="2">#REF!</definedName>
    <definedName name="__ORO11">#REF!</definedName>
    <definedName name="__ORO12" localSheetId="0">#REF!</definedName>
    <definedName name="__ORO12" localSheetId="3">#REF!</definedName>
    <definedName name="__ORO12" localSheetId="2">#REF!</definedName>
    <definedName name="__ORO12">#REF!</definedName>
    <definedName name="__ORO13" localSheetId="0">#REF!</definedName>
    <definedName name="__ORO13" localSheetId="3">#REF!</definedName>
    <definedName name="__ORO13" localSheetId="2">#REF!</definedName>
    <definedName name="__ORO13">#REF!</definedName>
    <definedName name="__ORO14" localSheetId="0">#REF!</definedName>
    <definedName name="__ORO14" localSheetId="3">#REF!</definedName>
    <definedName name="__ORO14" localSheetId="2">#REF!</definedName>
    <definedName name="__ORO14">#REF!</definedName>
    <definedName name="__ORO15" localSheetId="0">#REF!</definedName>
    <definedName name="__ORO15" localSheetId="3">#REF!</definedName>
    <definedName name="__ORO15" localSheetId="2">#REF!</definedName>
    <definedName name="__ORO15">#REF!</definedName>
    <definedName name="__ORO16" localSheetId="0">#REF!</definedName>
    <definedName name="__ORO16" localSheetId="3">#REF!</definedName>
    <definedName name="__ORO16" localSheetId="2">#REF!</definedName>
    <definedName name="__ORO16">#REF!</definedName>
    <definedName name="__ORO17" localSheetId="0">#REF!</definedName>
    <definedName name="__ORO17" localSheetId="3">#REF!</definedName>
    <definedName name="__ORO17" localSheetId="2">#REF!</definedName>
    <definedName name="__ORO17">#REF!</definedName>
    <definedName name="__ORO18" localSheetId="0">#REF!</definedName>
    <definedName name="__ORO18" localSheetId="3">#REF!</definedName>
    <definedName name="__ORO18" localSheetId="2">#REF!</definedName>
    <definedName name="__ORO18">#REF!</definedName>
    <definedName name="__ORO19" localSheetId="0">#REF!</definedName>
    <definedName name="__ORO19" localSheetId="3">#REF!</definedName>
    <definedName name="__ORO19" localSheetId="2">#REF!</definedName>
    <definedName name="__ORO19">#REF!</definedName>
    <definedName name="__PMT5671" localSheetId="0">[3]MEMORIAS!#REF!</definedName>
    <definedName name="__PMT5671" localSheetId="3">[4]MEMORIAS!#REF!</definedName>
    <definedName name="__PMT5671" localSheetId="2">[3]MEMORIAS!#REF!</definedName>
    <definedName name="__PMT5671">[3]MEMORIAS!#REF!</definedName>
    <definedName name="__PMT5805" localSheetId="0">[3]MEMORIAS!#REF!</definedName>
    <definedName name="__PMT5805" localSheetId="3">[4]MEMORIAS!#REF!</definedName>
    <definedName name="__PMT5805" localSheetId="2">[3]MEMORIAS!#REF!</definedName>
    <definedName name="__PMT5805">[3]MEMORIAS!#REF!</definedName>
    <definedName name="__PMT5806" localSheetId="0">[3]MEMORIAS!#REF!</definedName>
    <definedName name="__PMT5806" localSheetId="3">[4]MEMORIAS!#REF!</definedName>
    <definedName name="__PMT5806" localSheetId="2">[3]MEMORIAS!#REF!</definedName>
    <definedName name="__PMT5806">[3]MEMORIAS!#REF!</definedName>
    <definedName name="__PMT5815" localSheetId="0">[3]MEMORIAS!#REF!</definedName>
    <definedName name="__PMT5815" localSheetId="3">[4]MEMORIAS!#REF!</definedName>
    <definedName name="__PMT5815" localSheetId="2">[3]MEMORIAS!#REF!</definedName>
    <definedName name="__PMT5815">[3]MEMORIAS!#REF!</definedName>
    <definedName name="__PMT5820" localSheetId="0">[3]MEMORIAS!#REF!</definedName>
    <definedName name="__PMT5820" localSheetId="3">[4]MEMORIAS!#REF!</definedName>
    <definedName name="__PMT5820" localSheetId="2">[3]MEMORIAS!#REF!</definedName>
    <definedName name="__PMT5820">[3]MEMORIAS!#REF!</definedName>
    <definedName name="__r" localSheetId="0">#REF!</definedName>
    <definedName name="__r" localSheetId="3">#REF!</definedName>
    <definedName name="__r" localSheetId="2">#REF!</definedName>
    <definedName name="__r">#REF!</definedName>
    <definedName name="__tab1" localSheetId="0">#REF!</definedName>
    <definedName name="__tab1" localSheetId="3">#REF!</definedName>
    <definedName name="__tab1" localSheetId="2">#REF!</definedName>
    <definedName name="__tab1">#REF!</definedName>
    <definedName name="__tab2" localSheetId="0">#REF!</definedName>
    <definedName name="__tab2" localSheetId="3">#REF!</definedName>
    <definedName name="__tab2" localSheetId="2">#REF!</definedName>
    <definedName name="__tab2">#REF!</definedName>
    <definedName name="__tab3" localSheetId="0">#REF!</definedName>
    <definedName name="__tab3" localSheetId="3">#REF!</definedName>
    <definedName name="__tab3" localSheetId="2">#REF!</definedName>
    <definedName name="__tab3">#REF!</definedName>
    <definedName name="__TAB4" localSheetId="0">#REF!</definedName>
    <definedName name="__TAB4" localSheetId="3">#REF!</definedName>
    <definedName name="__TAB4" localSheetId="2">#REF!</definedName>
    <definedName name="__TAB4">#REF!</definedName>
    <definedName name="__Vol1">[5]Item!$A:$D</definedName>
    <definedName name="_19Excel_BuiltIn_Print_Area_1_1_1" localSheetId="0">#REF!</definedName>
    <definedName name="_19Excel_BuiltIn_Print_Area_1_1_1" localSheetId="3">#REF!</definedName>
    <definedName name="_19Excel_BuiltIn_Print_Area_1_1_1" localSheetId="2">#REF!</definedName>
    <definedName name="_19Excel_BuiltIn_Print_Area_1_1_1">#REF!</definedName>
    <definedName name="_1Excel_BuiltIn_Print_Area_1_1" localSheetId="0">#REF!</definedName>
    <definedName name="_1Excel_BuiltIn_Print_Area_1_1" localSheetId="3">#REF!</definedName>
    <definedName name="_1Excel_BuiltIn_Print_Area_1_1" localSheetId="2">#REF!</definedName>
    <definedName name="_1Excel_BuiltIn_Print_Area_1_1">#REF!</definedName>
    <definedName name="_1Excel_BuiltIn_Print_Area_1_1_1" localSheetId="0">#REF!</definedName>
    <definedName name="_1Excel_BuiltIn_Print_Area_1_1_1" localSheetId="3">#REF!</definedName>
    <definedName name="_1Excel_BuiltIn_Print_Area_1_1_1" localSheetId="2">#REF!</definedName>
    <definedName name="_1Excel_BuiltIn_Print_Area_1_1_1">#REF!</definedName>
    <definedName name="_25Excel_BuiltIn_Print_Titles_1_1_1_1" localSheetId="0">#REF!</definedName>
    <definedName name="_25Excel_BuiltIn_Print_Titles_1_1_1_1" localSheetId="3">#REF!</definedName>
    <definedName name="_25Excel_BuiltIn_Print_Titles_1_1_1_1" localSheetId="2">#REF!</definedName>
    <definedName name="_25Excel_BuiltIn_Print_Titles_1_1_1_1">#REF!</definedName>
    <definedName name="_2Excel_BuiltIn_Print_Titles_1_1_1_1" localSheetId="0">#REF!</definedName>
    <definedName name="_2Excel_BuiltIn_Print_Titles_1_1_1_1" localSheetId="3">#REF!</definedName>
    <definedName name="_2Excel_BuiltIn_Print_Titles_1_1_1_1" localSheetId="2">#REF!</definedName>
    <definedName name="_2Excel_BuiltIn_Print_Titles_1_1_1_1">#REF!</definedName>
    <definedName name="_aiu2">[2]AIU!$J$105</definedName>
    <definedName name="_EST1" localSheetId="0">#REF!</definedName>
    <definedName name="_EST1" localSheetId="3">#REF!</definedName>
    <definedName name="_EST1" localSheetId="2">#REF!</definedName>
    <definedName name="_EST1">#REF!</definedName>
    <definedName name="_EST10" localSheetId="0">#REF!</definedName>
    <definedName name="_EST10" localSheetId="3">#REF!</definedName>
    <definedName name="_EST10" localSheetId="2">#REF!</definedName>
    <definedName name="_EST10">#REF!</definedName>
    <definedName name="_EST11" localSheetId="0">#REF!</definedName>
    <definedName name="_EST11" localSheetId="3">#REF!</definedName>
    <definedName name="_EST11" localSheetId="2">#REF!</definedName>
    <definedName name="_EST11">#REF!</definedName>
    <definedName name="_EST12" localSheetId="0">#REF!</definedName>
    <definedName name="_EST12" localSheetId="3">#REF!</definedName>
    <definedName name="_EST12" localSheetId="2">#REF!</definedName>
    <definedName name="_EST12">#REF!</definedName>
    <definedName name="_EST13" localSheetId="0">#REF!</definedName>
    <definedName name="_EST13" localSheetId="3">#REF!</definedName>
    <definedName name="_EST13" localSheetId="2">#REF!</definedName>
    <definedName name="_EST13">#REF!</definedName>
    <definedName name="_EST14" localSheetId="0">#REF!</definedName>
    <definedName name="_EST14" localSheetId="3">#REF!</definedName>
    <definedName name="_EST14" localSheetId="2">#REF!</definedName>
    <definedName name="_EST14">#REF!</definedName>
    <definedName name="_EST15" localSheetId="0">#REF!</definedName>
    <definedName name="_EST15" localSheetId="3">#REF!</definedName>
    <definedName name="_EST15" localSheetId="2">#REF!</definedName>
    <definedName name="_EST15">#REF!</definedName>
    <definedName name="_EST16" localSheetId="0">#REF!</definedName>
    <definedName name="_EST16" localSheetId="3">#REF!</definedName>
    <definedName name="_EST16" localSheetId="2">#REF!</definedName>
    <definedName name="_EST16">#REF!</definedName>
    <definedName name="_EST17" localSheetId="0">#REF!</definedName>
    <definedName name="_EST17" localSheetId="3">#REF!</definedName>
    <definedName name="_EST17" localSheetId="2">#REF!</definedName>
    <definedName name="_EST17">#REF!</definedName>
    <definedName name="_EST18" localSheetId="0">#REF!</definedName>
    <definedName name="_EST18" localSheetId="3">#REF!</definedName>
    <definedName name="_EST18" localSheetId="2">#REF!</definedName>
    <definedName name="_EST18">#REF!</definedName>
    <definedName name="_EST19" localSheetId="0">#REF!</definedName>
    <definedName name="_EST19" localSheetId="3">#REF!</definedName>
    <definedName name="_EST19" localSheetId="2">#REF!</definedName>
    <definedName name="_EST19">#REF!</definedName>
    <definedName name="_EST2" localSheetId="0">#REF!</definedName>
    <definedName name="_EST2" localSheetId="3">#REF!</definedName>
    <definedName name="_EST2" localSheetId="2">#REF!</definedName>
    <definedName name="_EST2">#REF!</definedName>
    <definedName name="_EST3" localSheetId="0">#REF!</definedName>
    <definedName name="_EST3" localSheetId="3">#REF!</definedName>
    <definedName name="_EST3" localSheetId="2">#REF!</definedName>
    <definedName name="_EST3">#REF!</definedName>
    <definedName name="_EST4" localSheetId="0">#REF!</definedName>
    <definedName name="_EST4" localSheetId="3">#REF!</definedName>
    <definedName name="_EST4" localSheetId="2">#REF!</definedName>
    <definedName name="_EST4">#REF!</definedName>
    <definedName name="_EST5" localSheetId="0">#REF!</definedName>
    <definedName name="_EST5" localSheetId="3">#REF!</definedName>
    <definedName name="_EST5" localSheetId="2">#REF!</definedName>
    <definedName name="_EST5">#REF!</definedName>
    <definedName name="_EST6" localSheetId="0">#REF!</definedName>
    <definedName name="_EST6" localSheetId="3">#REF!</definedName>
    <definedName name="_EST6" localSheetId="2">#REF!</definedName>
    <definedName name="_EST6">#REF!</definedName>
    <definedName name="_EST7" localSheetId="0">#REF!</definedName>
    <definedName name="_EST7" localSheetId="3">#REF!</definedName>
    <definedName name="_EST7" localSheetId="2">#REF!</definedName>
    <definedName name="_EST7">#REF!</definedName>
    <definedName name="_EST8" localSheetId="0">#REF!</definedName>
    <definedName name="_EST8" localSheetId="3">#REF!</definedName>
    <definedName name="_EST8" localSheetId="2">#REF!</definedName>
    <definedName name="_EST8">#REF!</definedName>
    <definedName name="_EST9" localSheetId="0">#REF!</definedName>
    <definedName name="_EST9" localSheetId="3">#REF!</definedName>
    <definedName name="_EST9" localSheetId="2">#REF!</definedName>
    <definedName name="_EST9">#REF!</definedName>
    <definedName name="_ETR13" localSheetId="0">#REF!</definedName>
    <definedName name="_ETR13" localSheetId="3">#REF!</definedName>
    <definedName name="_ETR13" localSheetId="2">#REF!</definedName>
    <definedName name="_ETR13">#REF!</definedName>
    <definedName name="_EXC1" localSheetId="0">#REF!</definedName>
    <definedName name="_EXC1" localSheetId="3">#REF!</definedName>
    <definedName name="_EXC1" localSheetId="2">#REF!</definedName>
    <definedName name="_EXC1">#REF!</definedName>
    <definedName name="_EXC10" localSheetId="0">#REF!</definedName>
    <definedName name="_EXC10" localSheetId="3">#REF!</definedName>
    <definedName name="_EXC10" localSheetId="2">#REF!</definedName>
    <definedName name="_EXC10">#REF!</definedName>
    <definedName name="_EXC11" localSheetId="0">#REF!</definedName>
    <definedName name="_EXC11" localSheetId="3">#REF!</definedName>
    <definedName name="_EXC11" localSheetId="2">#REF!</definedName>
    <definedName name="_EXC11">#REF!</definedName>
    <definedName name="_EXC12" localSheetId="0">#REF!</definedName>
    <definedName name="_EXC12" localSheetId="3">#REF!</definedName>
    <definedName name="_EXC12" localSheetId="2">#REF!</definedName>
    <definedName name="_EXC12">#REF!</definedName>
    <definedName name="_EXC2" localSheetId="0">#REF!</definedName>
    <definedName name="_EXC2" localSheetId="3">#REF!</definedName>
    <definedName name="_EXC2" localSheetId="2">#REF!</definedName>
    <definedName name="_EXC2">#REF!</definedName>
    <definedName name="_EXC3" localSheetId="0">#REF!</definedName>
    <definedName name="_EXC3" localSheetId="3">#REF!</definedName>
    <definedName name="_EXC3" localSheetId="2">#REF!</definedName>
    <definedName name="_EXC3">#REF!</definedName>
    <definedName name="_EXC4" localSheetId="0">#REF!</definedName>
    <definedName name="_EXC4" localSheetId="3">#REF!</definedName>
    <definedName name="_EXC4" localSheetId="2">#REF!</definedName>
    <definedName name="_EXC4">#REF!</definedName>
    <definedName name="_EXC5" localSheetId="0">#REF!</definedName>
    <definedName name="_EXC5" localSheetId="3">#REF!</definedName>
    <definedName name="_EXC5" localSheetId="2">#REF!</definedName>
    <definedName name="_EXC5">#REF!</definedName>
    <definedName name="_EXC6" localSheetId="0">#REF!</definedName>
    <definedName name="_EXC6" localSheetId="3">#REF!</definedName>
    <definedName name="_EXC6" localSheetId="2">#REF!</definedName>
    <definedName name="_EXC6">#REF!</definedName>
    <definedName name="_EXC7" localSheetId="0">#REF!</definedName>
    <definedName name="_EXC7" localSheetId="3">#REF!</definedName>
    <definedName name="_EXC7" localSheetId="2">#REF!</definedName>
    <definedName name="_EXC7">#REF!</definedName>
    <definedName name="_EXC8" localSheetId="0">#REF!</definedName>
    <definedName name="_EXC8" localSheetId="3">#REF!</definedName>
    <definedName name="_EXC8" localSheetId="2">#REF!</definedName>
    <definedName name="_EXC8">#REF!</definedName>
    <definedName name="_EXC9" localSheetId="0">#REF!</definedName>
    <definedName name="_EXC9" localSheetId="3">#REF!</definedName>
    <definedName name="_EXC9" localSheetId="2">#REF!</definedName>
    <definedName name="_EXC9">#REF!</definedName>
    <definedName name="_xlnm._FilterDatabase" localSheetId="4" hidden="1">Cantidades!$A$7:$N$52</definedName>
    <definedName name="_xlnm._FilterDatabase" localSheetId="3" hidden="1">'PptoFactibilidad-ElectMec. C.D.'!$A$5:$AB$141</definedName>
    <definedName name="_xlnm._FilterDatabase" localSheetId="2" hidden="1">'PptoFactibilidad-ObraCivil C.D.'!$A$5:$Z$554</definedName>
    <definedName name="_ORO10" localSheetId="0">#REF!</definedName>
    <definedName name="_ORO10" localSheetId="3">#REF!</definedName>
    <definedName name="_ORO10" localSheetId="2">#REF!</definedName>
    <definedName name="_ORO10">#REF!</definedName>
    <definedName name="_ORO11" localSheetId="0">#REF!</definedName>
    <definedName name="_ORO11" localSheetId="3">#REF!</definedName>
    <definedName name="_ORO11" localSheetId="2">#REF!</definedName>
    <definedName name="_ORO11">#REF!</definedName>
    <definedName name="_ORO12" localSheetId="0">#REF!</definedName>
    <definedName name="_ORO12" localSheetId="3">#REF!</definedName>
    <definedName name="_ORO12" localSheetId="2">#REF!</definedName>
    <definedName name="_ORO12">#REF!</definedName>
    <definedName name="_ORO13" localSheetId="0">#REF!</definedName>
    <definedName name="_ORO13" localSheetId="3">#REF!</definedName>
    <definedName name="_ORO13" localSheetId="2">#REF!</definedName>
    <definedName name="_ORO13">#REF!</definedName>
    <definedName name="_ORO14" localSheetId="0">#REF!</definedName>
    <definedName name="_ORO14" localSheetId="3">#REF!</definedName>
    <definedName name="_ORO14" localSheetId="2">#REF!</definedName>
    <definedName name="_ORO14">#REF!</definedName>
    <definedName name="_ORO15" localSheetId="0">#REF!</definedName>
    <definedName name="_ORO15" localSheetId="3">#REF!</definedName>
    <definedName name="_ORO15" localSheetId="2">#REF!</definedName>
    <definedName name="_ORO15">#REF!</definedName>
    <definedName name="_ORO16" localSheetId="0">#REF!</definedName>
    <definedName name="_ORO16" localSheetId="3">#REF!</definedName>
    <definedName name="_ORO16" localSheetId="2">#REF!</definedName>
    <definedName name="_ORO16">#REF!</definedName>
    <definedName name="_ORO17" localSheetId="0">#REF!</definedName>
    <definedName name="_ORO17" localSheetId="3">#REF!</definedName>
    <definedName name="_ORO17" localSheetId="2">#REF!</definedName>
    <definedName name="_ORO17">#REF!</definedName>
    <definedName name="_ORO18" localSheetId="0">#REF!</definedName>
    <definedName name="_ORO18" localSheetId="3">#REF!</definedName>
    <definedName name="_ORO18" localSheetId="2">#REF!</definedName>
    <definedName name="_ORO18">#REF!</definedName>
    <definedName name="_ORO19" localSheetId="0">#REF!</definedName>
    <definedName name="_ORO19" localSheetId="3">#REF!</definedName>
    <definedName name="_ORO19" localSheetId="2">#REF!</definedName>
    <definedName name="_ORO19">#REF!</definedName>
    <definedName name="_PMT5671" localSheetId="0">[3]MEMORIAS!#REF!</definedName>
    <definedName name="_PMT5671" localSheetId="3">[4]MEMORIAS!#REF!</definedName>
    <definedName name="_PMT5671" localSheetId="2">[3]MEMORIAS!#REF!</definedName>
    <definedName name="_PMT5671">[3]MEMORIAS!#REF!</definedName>
    <definedName name="_PMT5805" localSheetId="0">[3]MEMORIAS!#REF!</definedName>
    <definedName name="_PMT5805" localSheetId="3">[4]MEMORIAS!#REF!</definedName>
    <definedName name="_PMT5805" localSheetId="2">[3]MEMORIAS!#REF!</definedName>
    <definedName name="_PMT5805">[3]MEMORIAS!#REF!</definedName>
    <definedName name="_PMT5806" localSheetId="0">[3]MEMORIAS!#REF!</definedName>
    <definedName name="_PMT5806" localSheetId="3">[4]MEMORIAS!#REF!</definedName>
    <definedName name="_PMT5806" localSheetId="2">[3]MEMORIAS!#REF!</definedName>
    <definedName name="_PMT5806">[3]MEMORIAS!#REF!</definedName>
    <definedName name="_PMT5815" localSheetId="0">[3]MEMORIAS!#REF!</definedName>
    <definedName name="_PMT5815" localSheetId="3">[4]MEMORIAS!#REF!</definedName>
    <definedName name="_PMT5815" localSheetId="2">[3]MEMORIAS!#REF!</definedName>
    <definedName name="_PMT5815">[3]MEMORIAS!#REF!</definedName>
    <definedName name="_PMT5820" localSheetId="0">[3]MEMORIAS!#REF!</definedName>
    <definedName name="_PMT5820" localSheetId="3">[4]MEMORIAS!#REF!</definedName>
    <definedName name="_PMT5820" localSheetId="2">[3]MEMORIAS!#REF!</definedName>
    <definedName name="_PMT5820">[3]MEMORIAS!#REF!</definedName>
    <definedName name="_r" localSheetId="0">#REF!</definedName>
    <definedName name="_r" localSheetId="3">#REF!</definedName>
    <definedName name="_r" localSheetId="2">#REF!</definedName>
    <definedName name="_r">#REF!</definedName>
    <definedName name="_SAL1" localSheetId="0">#REF!</definedName>
    <definedName name="_SAL1" localSheetId="3">#REF!</definedName>
    <definedName name="_SAL1" localSheetId="2">#REF!</definedName>
    <definedName name="_SAL1">#REF!</definedName>
    <definedName name="_tab1" localSheetId="0">#REF!</definedName>
    <definedName name="_tab1" localSheetId="3">#REF!</definedName>
    <definedName name="_tab1" localSheetId="2">#REF!</definedName>
    <definedName name="_tab1">#REF!</definedName>
    <definedName name="_tab2" localSheetId="0">#REF!</definedName>
    <definedName name="_tab2" localSheetId="3">#REF!</definedName>
    <definedName name="_tab2" localSheetId="2">#REF!</definedName>
    <definedName name="_tab2">#REF!</definedName>
    <definedName name="_tab3" localSheetId="0">#REF!</definedName>
    <definedName name="_tab3" localSheetId="3">#REF!</definedName>
    <definedName name="_tab3" localSheetId="2">#REF!</definedName>
    <definedName name="_tab3">#REF!</definedName>
    <definedName name="_TAB4" localSheetId="0">#REF!</definedName>
    <definedName name="_TAB4" localSheetId="3">#REF!</definedName>
    <definedName name="_TAB4" localSheetId="2">#REF!</definedName>
    <definedName name="_TAB4">#REF!</definedName>
    <definedName name="_Vol1">[5]Item!$A:$D</definedName>
    <definedName name="a" localSheetId="0">#REF!</definedName>
    <definedName name="a" localSheetId="3">#REF!</definedName>
    <definedName name="a" localSheetId="2">#REF!</definedName>
    <definedName name="a">#REF!</definedName>
    <definedName name="A_impresión_IM" localSheetId="0">#REF!</definedName>
    <definedName name="A_impresión_IM" localSheetId="3">#REF!</definedName>
    <definedName name="A_impresión_IM" localSheetId="2">#REF!</definedName>
    <definedName name="A_impresión_IM">#REF!</definedName>
    <definedName name="AAA" localSheetId="0">#REF!</definedName>
    <definedName name="AAA" localSheetId="3">#REF!</definedName>
    <definedName name="AAA" localSheetId="2">#REF!</definedName>
    <definedName name="AAA">#REF!</definedName>
    <definedName name="AAAAAAAAAA" localSheetId="0">#REF!</definedName>
    <definedName name="AAAAAAAAAA" localSheetId="3">#REF!</definedName>
    <definedName name="AAAAAAAAAA" localSheetId="2">#REF!</definedName>
    <definedName name="AAAAAAAAAA">#REF!</definedName>
    <definedName name="AAAAAAAAAAAAAAAAAAAA" localSheetId="0">#REF!</definedName>
    <definedName name="AAAAAAAAAAAAAAAAAAAA" localSheetId="3">#REF!</definedName>
    <definedName name="AAAAAAAAAAAAAAAAAAAA" localSheetId="2">#REF!</definedName>
    <definedName name="AAAAAAAAAAAAAAAAAAAA">#REF!</definedName>
    <definedName name="AADOQUINVEH" localSheetId="0">#REF!</definedName>
    <definedName name="AADOQUINVEH" localSheetId="3">#REF!</definedName>
    <definedName name="AADOQUINVEH" localSheetId="2">#REF!</definedName>
    <definedName name="AADOQUINVEH">#REF!</definedName>
    <definedName name="AANDENES" localSheetId="0">#REF!</definedName>
    <definedName name="AANDENES" localSheetId="3">#REF!</definedName>
    <definedName name="AANDENES" localSheetId="2">#REF!</definedName>
    <definedName name="AANDENES">#REF!</definedName>
    <definedName name="abc" localSheetId="0">#REF!</definedName>
    <definedName name="abc" localSheetId="3">#REF!</definedName>
    <definedName name="abc" localSheetId="2">#REF!</definedName>
    <definedName name="abc">#REF!</definedName>
    <definedName name="ABR" localSheetId="0">#REF!</definedName>
    <definedName name="ABR" localSheetId="3">#REF!</definedName>
    <definedName name="ABR" localSheetId="2">#REF!</definedName>
    <definedName name="ABR">#REF!</definedName>
    <definedName name="ACALZADA" localSheetId="0">#REF!</definedName>
    <definedName name="ACALZADA" localSheetId="3">#REF!</definedName>
    <definedName name="ACALZADA" localSheetId="2">#REF!</definedName>
    <definedName name="ACALZADA">#REF!</definedName>
    <definedName name="AccessDatabase" hidden="1">"C:\C-314\VOLUMENES\volfin4.mdb"</definedName>
    <definedName name="AGO" localSheetId="0">#REF!</definedName>
    <definedName name="AGO" localSheetId="3">#REF!</definedName>
    <definedName name="AGO" localSheetId="2">#REF!</definedName>
    <definedName name="AGO">#REF!</definedName>
    <definedName name="aiu">[6]AIU!$I$121</definedName>
    <definedName name="AIU_ADMON">[7]DATOS!$D$8</definedName>
    <definedName name="AIU_IMP">[7]DATOS!$D$9</definedName>
    <definedName name="AIU_UTIL">[7]DATOS!$D$10</definedName>
    <definedName name="Ajuste">[8]Datos!$B$11</definedName>
    <definedName name="AMBIENTAL" localSheetId="0">#REF!</definedName>
    <definedName name="AMBIENTAL" localSheetId="3">#REF!</definedName>
    <definedName name="AMBIENTAL" localSheetId="2">#REF!</definedName>
    <definedName name="AMBIENTAL">#REF!</definedName>
    <definedName name="AREA" localSheetId="0">#REF!</definedName>
    <definedName name="AREA" localSheetId="3">#REF!</definedName>
    <definedName name="AREA" localSheetId="2">#REF!</definedName>
    <definedName name="AREA">#REF!</definedName>
    <definedName name="_xlnm.Print_Area" localSheetId="4">Cantidades!$A$1:$L$28</definedName>
    <definedName name="_xlnm.Print_Area" localSheetId="0">'Ppto. Ejecutivo_JuanRey'!$A$1:$I$40</definedName>
    <definedName name="_xlnm.Print_Area" localSheetId="1">'Ppto. Ejecutivo_T1+T2'!$A$1:$I$41</definedName>
    <definedName name="_xlnm.Print_Area" localSheetId="3">#REF!</definedName>
    <definedName name="_xlnm.Print_Area" localSheetId="2">#REF!</definedName>
    <definedName name="_xlnm.Print_Area">#REF!</definedName>
    <definedName name="AU" localSheetId="0">'[9]CIRCUITOS CODENSA'!#REF!</definedName>
    <definedName name="AU" localSheetId="3">'[9]CIRCUITOS CODENSA'!#REF!</definedName>
    <definedName name="AU" localSheetId="2">'[9]CIRCUITOS CODENSA'!#REF!</definedName>
    <definedName name="AU">'[9]CIRCUITOS CODENSA'!#REF!</definedName>
    <definedName name="AUTOPISTA" localSheetId="0">'[9]CIRCUITOS CODENSA'!#REF!</definedName>
    <definedName name="AUTOPISTA" localSheetId="3">'[9]CIRCUITOS CODENSA'!#REF!</definedName>
    <definedName name="AUTOPISTA" localSheetId="2">'[9]CIRCUITOS CODENSA'!#REF!</definedName>
    <definedName name="AUTOPISTA">'[9]CIRCUITOS CODENSA'!#REF!</definedName>
    <definedName name="b" localSheetId="0">#REF!</definedName>
    <definedName name="b" localSheetId="3">#REF!</definedName>
    <definedName name="b" localSheetId="2">#REF!</definedName>
    <definedName name="b">#REF!</definedName>
    <definedName name="B_impresión_IM" localSheetId="0">#REF!</definedName>
    <definedName name="B_impresión_IM" localSheetId="3">#REF!</definedName>
    <definedName name="B_impresión_IM" localSheetId="2">#REF!</definedName>
    <definedName name="B_impresión_IM">#REF!</definedName>
    <definedName name="BANCO" localSheetId="0">#REF!</definedName>
    <definedName name="BANCO" localSheetId="3">#REF!</definedName>
    <definedName name="BANCO" localSheetId="2">#REF!</definedName>
    <definedName name="BANCO">#REF!</definedName>
    <definedName name="BL" localSheetId="0">'[9]CIRCUITOS CODENSA'!#REF!</definedName>
    <definedName name="BL" localSheetId="3">'[9]CIRCUITOS CODENSA'!#REF!</definedName>
    <definedName name="BL" localSheetId="2">'[9]CIRCUITOS CODENSA'!#REF!</definedName>
    <definedName name="BL">'[9]CIRCUITOS CODENSA'!#REF!</definedName>
    <definedName name="BO" localSheetId="0">'[9]CIRCUITOS CODENSA'!#REF!</definedName>
    <definedName name="BO" localSheetId="3">'[9]CIRCUITOS CODENSA'!#REF!</definedName>
    <definedName name="BO" localSheetId="2">'[9]CIRCUITOS CODENSA'!#REF!</definedName>
    <definedName name="BO">'[9]CIRCUITOS CODENSA'!#REF!</definedName>
    <definedName name="CANT1.1" localSheetId="0">#REF!</definedName>
    <definedName name="CANT1.1" localSheetId="3">#REF!</definedName>
    <definedName name="CANT1.1" localSheetId="2">#REF!</definedName>
    <definedName name="CANT1.1">#REF!</definedName>
    <definedName name="CANT1.2" localSheetId="0">#REF!</definedName>
    <definedName name="CANT1.2" localSheetId="3">#REF!</definedName>
    <definedName name="CANT1.2" localSheetId="2">#REF!</definedName>
    <definedName name="CANT1.2">#REF!</definedName>
    <definedName name="CANT1.3" localSheetId="0">#REF!</definedName>
    <definedName name="CANT1.3" localSheetId="3">#REF!</definedName>
    <definedName name="CANT1.3" localSheetId="2">#REF!</definedName>
    <definedName name="CANT1.3">#REF!</definedName>
    <definedName name="CANT1.5" localSheetId="0">#REF!</definedName>
    <definedName name="CANT1.5" localSheetId="3">#REF!</definedName>
    <definedName name="CANT1.5" localSheetId="2">#REF!</definedName>
    <definedName name="CANT1.5">#REF!</definedName>
    <definedName name="CANT1.6" localSheetId="0">#REF!</definedName>
    <definedName name="CANT1.6" localSheetId="3">#REF!</definedName>
    <definedName name="CANT1.6" localSheetId="2">#REF!</definedName>
    <definedName name="CANT1.6">#REF!</definedName>
    <definedName name="CANT1.7" localSheetId="0">#REF!</definedName>
    <definedName name="CANT1.7" localSheetId="3">#REF!</definedName>
    <definedName name="CANT1.7" localSheetId="2">#REF!</definedName>
    <definedName name="CANT1.7">#REF!</definedName>
    <definedName name="CANT1.9" localSheetId="0">#REF!</definedName>
    <definedName name="CANT1.9" localSheetId="3">#REF!</definedName>
    <definedName name="CANT1.9" localSheetId="2">#REF!</definedName>
    <definedName name="CANT1.9">#REF!</definedName>
    <definedName name="CANT2.11" localSheetId="0">#REF!</definedName>
    <definedName name="CANT2.11" localSheetId="3">#REF!</definedName>
    <definedName name="CANT2.11" localSheetId="2">#REF!</definedName>
    <definedName name="CANT2.11">#REF!</definedName>
    <definedName name="CANT2.12" localSheetId="0">#REF!</definedName>
    <definedName name="CANT2.12" localSheetId="3">#REF!</definedName>
    <definedName name="CANT2.12" localSheetId="2">#REF!</definedName>
    <definedName name="CANT2.12">#REF!</definedName>
    <definedName name="CANT2.2" localSheetId="0">#REF!</definedName>
    <definedName name="CANT2.2" localSheetId="3">#REF!</definedName>
    <definedName name="CANT2.2" localSheetId="2">#REF!</definedName>
    <definedName name="CANT2.2">#REF!</definedName>
    <definedName name="CANT2.3" localSheetId="0">#REF!</definedName>
    <definedName name="CANT2.3" localSheetId="3">#REF!</definedName>
    <definedName name="CANT2.3" localSheetId="2">#REF!</definedName>
    <definedName name="CANT2.3">#REF!</definedName>
    <definedName name="CANT2.4" localSheetId="0">#REF!</definedName>
    <definedName name="CANT2.4" localSheetId="3">#REF!</definedName>
    <definedName name="CANT2.4" localSheetId="2">#REF!</definedName>
    <definedName name="CANT2.4">#REF!</definedName>
    <definedName name="CANT8.1" localSheetId="0">#REF!</definedName>
    <definedName name="CANT8.1" localSheetId="3">#REF!</definedName>
    <definedName name="CANT8.1" localSheetId="2">#REF!</definedName>
    <definedName name="CANT8.1">#REF!</definedName>
    <definedName name="CANT8.2" localSheetId="0">#REF!</definedName>
    <definedName name="CANT8.2" localSheetId="3">#REF!</definedName>
    <definedName name="CANT8.2" localSheetId="2">#REF!</definedName>
    <definedName name="CANT8.2">#REF!</definedName>
    <definedName name="CANT8.3" localSheetId="0">#REF!</definedName>
    <definedName name="CANT8.3" localSheetId="3">#REF!</definedName>
    <definedName name="CANT8.3" localSheetId="2">#REF!</definedName>
    <definedName name="CANT8.3">#REF!</definedName>
    <definedName name="CANT8.4" localSheetId="0">#REF!</definedName>
    <definedName name="CANT8.4" localSheetId="3">#REF!</definedName>
    <definedName name="CANT8.4" localSheetId="2">#REF!</definedName>
    <definedName name="CANT8.4">#REF!</definedName>
    <definedName name="CANT8.5" localSheetId="0">#REF!</definedName>
    <definedName name="CANT8.5" localSheetId="3">#REF!</definedName>
    <definedName name="CANT8.5" localSheetId="2">#REF!</definedName>
    <definedName name="CANT8.5">#REF!</definedName>
    <definedName name="CANT8.6" localSheetId="0">#REF!</definedName>
    <definedName name="CANT8.6" localSheetId="3">#REF!</definedName>
    <definedName name="CANT8.6" localSheetId="2">#REF!</definedName>
    <definedName name="CANT8.6">#REF!</definedName>
    <definedName name="CANT8.7" localSheetId="0">#REF!</definedName>
    <definedName name="CANT8.7" localSheetId="3">#REF!</definedName>
    <definedName name="CANT8.7" localSheetId="2">#REF!</definedName>
    <definedName name="CANT8.7">#REF!</definedName>
    <definedName name="CC" localSheetId="0">'[9]CIRCUITOS CODENSA'!#REF!</definedName>
    <definedName name="CC" localSheetId="3">'[9]CIRCUITOS CODENSA'!#REF!</definedName>
    <definedName name="CC" localSheetId="2">'[9]CIRCUITOS CODENSA'!#REF!</definedName>
    <definedName name="CC">'[9]CIRCUITOS CODENSA'!#REF!</definedName>
    <definedName name="CDS_V_INDICES_CIRCUITO_CAUSA" localSheetId="0">#REF!</definedName>
    <definedName name="CDS_V_INDICES_CIRCUITO_CAUSA" localSheetId="3">#REF!</definedName>
    <definedName name="CDS_V_INDICES_CIRCUITO_CAUSA" localSheetId="2">#REF!</definedName>
    <definedName name="CDS_V_INDICES_CIRCUITO_CAUSA">#REF!</definedName>
    <definedName name="CIRCUITOS">[10]Circuitos!$C$2:$C$891</definedName>
    <definedName name="CIRCUNVALAR" localSheetId="0">#REF!</definedName>
    <definedName name="CIRCUNVALAR" localSheetId="3">#REF!</definedName>
    <definedName name="CIRCUNVALAR" localSheetId="2">#REF!</definedName>
    <definedName name="CIRCUNVALAR">#REF!</definedName>
    <definedName name="CL" localSheetId="0">'[9]CIRCUITOS CODENSA'!#REF!</definedName>
    <definedName name="CL" localSheetId="3">'[9]CIRCUITOS CODENSA'!#REF!</definedName>
    <definedName name="CL" localSheetId="2">'[9]CIRCUITOS CODENSA'!#REF!</definedName>
    <definedName name="CL">'[9]CIRCUITOS CODENSA'!#REF!</definedName>
    <definedName name="codigos">[11]Banderas!$A:$A</definedName>
    <definedName name="CONDI1" localSheetId="0">#REF!</definedName>
    <definedName name="CONDI1" localSheetId="3">#REF!</definedName>
    <definedName name="CONDI1" localSheetId="2">#REF!</definedName>
    <definedName name="CONDI1">#REF!</definedName>
    <definedName name="Consultor">[12]Datos!$B$3</definedName>
    <definedName name="Contrato">[12]Datos!$B$2</definedName>
    <definedName name="Coordinador">[12]Datos!$B$6</definedName>
    <definedName name="Costopérdidas" localSheetId="0">[13]Modelo!#REF!</definedName>
    <definedName name="Costopérdidas" localSheetId="3">[13]Modelo!#REF!</definedName>
    <definedName name="Costopérdidas" localSheetId="2">[13]Modelo!#REF!</definedName>
    <definedName name="Costopérdidas">[13]Modelo!#REF!</definedName>
    <definedName name="CT" localSheetId="0">'[9]CIRCUITOS CODENSA'!#REF!</definedName>
    <definedName name="CT" localSheetId="3">'[9]CIRCUITOS CODENSA'!#REF!</definedName>
    <definedName name="CT" localSheetId="2">'[9]CIRCUITOS CODENSA'!#REF!</definedName>
    <definedName name="CT">'[9]CIRCUITOS CODENSA'!#REF!</definedName>
    <definedName name="CU" localSheetId="0">'[9]CIRCUITOS CODENSA'!#REF!</definedName>
    <definedName name="CU" localSheetId="3">'[9]CIRCUITOS CODENSA'!#REF!</definedName>
    <definedName name="CU" localSheetId="2">'[9]CIRCUITOS CODENSA'!#REF!</definedName>
    <definedName name="CU">'[9]CIRCUITOS CODENSA'!#REF!</definedName>
    <definedName name="cuad1" localSheetId="0">#REF!</definedName>
    <definedName name="cuad1" localSheetId="3">#REF!</definedName>
    <definedName name="cuad1" localSheetId="2">#REF!</definedName>
    <definedName name="cuad1">#REF!</definedName>
    <definedName name="cuad2" localSheetId="0">#REF!</definedName>
    <definedName name="cuad2" localSheetId="3">#REF!</definedName>
    <definedName name="cuad2" localSheetId="2">#REF!</definedName>
    <definedName name="cuad2">#REF!</definedName>
    <definedName name="cuad3" localSheetId="0">#REF!</definedName>
    <definedName name="cuad3" localSheetId="3">#REF!</definedName>
    <definedName name="cuad3" localSheetId="2">#REF!</definedName>
    <definedName name="cuad3">#REF!</definedName>
    <definedName name="cuad4" localSheetId="0">#REF!</definedName>
    <definedName name="cuad4" localSheetId="3">#REF!</definedName>
    <definedName name="cuad4" localSheetId="2">#REF!</definedName>
    <definedName name="cuad4">#REF!</definedName>
    <definedName name="CUAD5" localSheetId="0">#REF!</definedName>
    <definedName name="CUAD5" localSheetId="3">#REF!</definedName>
    <definedName name="CUAD5" localSheetId="2">#REF!</definedName>
    <definedName name="CUAD5">#REF!</definedName>
    <definedName name="cuado" localSheetId="0">#REF!</definedName>
    <definedName name="cuado" localSheetId="3">#REF!</definedName>
    <definedName name="cuado" localSheetId="2">#REF!</definedName>
    <definedName name="cuado">#REF!</definedName>
    <definedName name="cuadrilla">[8]Cuadrillas!$C$13:$F$43</definedName>
    <definedName name="D" localSheetId="0">#REF!</definedName>
    <definedName name="D" localSheetId="3">#REF!</definedName>
    <definedName name="D" localSheetId="2">#REF!</definedName>
    <definedName name="D">#REF!</definedName>
    <definedName name="Datos" localSheetId="0">#REF!</definedName>
    <definedName name="Datos" localSheetId="3">#REF!</definedName>
    <definedName name="Datos" localSheetId="2">#REF!</definedName>
    <definedName name="Datos">#REF!</definedName>
    <definedName name="Decision" localSheetId="0">#REF!</definedName>
    <definedName name="Decision" localSheetId="3">#REF!</definedName>
    <definedName name="Decision" localSheetId="2">#REF!</definedName>
    <definedName name="Decision">#REF!</definedName>
    <definedName name="DESC1">[14]ITEMS!$B$2</definedName>
    <definedName name="DESC521">[15]ITEMS!$B$522</definedName>
    <definedName name="DESCRP1">[7]DATOS!$D$2</definedName>
    <definedName name="DESCRP2">[7]DATOS!$D$3</definedName>
    <definedName name="DIC" localSheetId="0">#REF!</definedName>
    <definedName name="DIC" localSheetId="3">#REF!</definedName>
    <definedName name="DIC" localSheetId="2">#REF!</definedName>
    <definedName name="DIC">#REF!</definedName>
    <definedName name="DIRECTO1">[16]APU!$U$132</definedName>
    <definedName name="DIRECTO10">[16]APU!$U$681</definedName>
    <definedName name="DIRECTO100">[16]APU!$U$6171</definedName>
    <definedName name="DIRECTO101">[16]APU!$U$6232</definedName>
    <definedName name="DIRECTO102">[16]APU!$U$6293</definedName>
    <definedName name="DIRECTO103">[16]APU!$U$6354</definedName>
    <definedName name="DIRECTO104">[16]APU!$U$6415</definedName>
    <definedName name="DIRECTO105">[16]APU!$U$6476</definedName>
    <definedName name="DIRECTO11">[16]APU!$U$742</definedName>
    <definedName name="DIRECTO12">[16]APU!$U$803</definedName>
    <definedName name="DIRECTO124">[16]APU!$U$7635</definedName>
    <definedName name="DIRECTO125">[16]APU!$U$7696</definedName>
    <definedName name="DIRECTO126">[16]APU!$U$7757</definedName>
    <definedName name="DIRECTO127">[16]APU!$U$7818</definedName>
    <definedName name="DIRECTO128">[16]APU!$U$7879</definedName>
    <definedName name="DIRECTO129">[16]APU!$U$7940</definedName>
    <definedName name="DIRECTO13">[16]APU!$U$864</definedName>
    <definedName name="DIRECTO130">[16]APU!$U$8001</definedName>
    <definedName name="DIRECTO131">[16]APU!$U$8062</definedName>
    <definedName name="DIRECTO132">[16]APU!$U$8123</definedName>
    <definedName name="DIRECTO133">[16]APU!$U$8184</definedName>
    <definedName name="DIRECTO134">[16]APU!$U$8245</definedName>
    <definedName name="DIRECTO14">[16]APU!$U$925</definedName>
    <definedName name="DIRECTO15">[16]APU!$U$986</definedName>
    <definedName name="DIRECTO16">[16]APU!$U$1047</definedName>
    <definedName name="DIRECTO17">[16]APU!$U$1108</definedName>
    <definedName name="DIRECTO18">[16]APU!$U$1169</definedName>
    <definedName name="DIRECTO2">[16]APU!$U$193</definedName>
    <definedName name="DIRECTO2.10">[16]APU!$U$14889</definedName>
    <definedName name="DIRECTO2.11">[16]APU!$U$14950</definedName>
    <definedName name="DIRECTO2.12">[16]APU!$U$15011</definedName>
    <definedName name="DIRECTO2.9">[16]APU!$U$11839</definedName>
    <definedName name="DIRECTO21">[16]APU!$U$1352</definedName>
    <definedName name="DIRECTO22">[16]APU!$U$1413</definedName>
    <definedName name="DIRECTO23">[16]APU!$U$1474</definedName>
    <definedName name="DIRECTO24">[16]APU!$U$1535</definedName>
    <definedName name="DIRECTO25">[16]APU!$U$1596</definedName>
    <definedName name="DIRECTO26">[16]APU!$U$1657</definedName>
    <definedName name="DIRECTO27">[16]APU!$U$1718</definedName>
    <definedName name="DIRECTO28">[16]APU!$U$1779</definedName>
    <definedName name="DIRECTO29">[16]APU!$U$1840</definedName>
    <definedName name="DIRECTO3">[16]APU!$U$254</definedName>
    <definedName name="DIRECTO3.15">[16]APU!$U$8667</definedName>
    <definedName name="DIRECTO3.16">[16]APU!$U$8728</definedName>
    <definedName name="DIRECTO3.17">[16]APU!$U$8789</definedName>
    <definedName name="DIRECTO3.18">[16]APU!$U$8850</definedName>
    <definedName name="DIRECTO3.19">[16]APU!$U$8911</definedName>
    <definedName name="DIRECTO3.20">[16]APU!$U$8972</definedName>
    <definedName name="DIRECTO3.21">[16]APU!$U$11961</definedName>
    <definedName name="DIRECTO3.22">[16]APU!$U$14523</definedName>
    <definedName name="DIRECTO3.23">[16]APU!$U$15133</definedName>
    <definedName name="DIRECTO3.24">[16]APU!$U$16292</definedName>
    <definedName name="DIRECTO3.25">[16]APU!$U$16353</definedName>
    <definedName name="DIRECTO3.26">[16]APU!$U$16414</definedName>
    <definedName name="DIRECTO3.27">[16]APU!$U$16475</definedName>
    <definedName name="DIRECTO3.28">[16]APU!$U$16536</definedName>
    <definedName name="DIRECTO30">[16]APU!$U$1901</definedName>
    <definedName name="DIRECTO31">[16]APU!$U$1962</definedName>
    <definedName name="DIRECTO32">[16]APU!$U$2023</definedName>
    <definedName name="DIRECTO33">[16]APU!$U$2084</definedName>
    <definedName name="DIRECTO34">[16]APU!$U$2145</definedName>
    <definedName name="DIRECTO35">[16]APU!$U$2206</definedName>
    <definedName name="DIRECTO36">[16]APU!$U$2267</definedName>
    <definedName name="DIRECTO37">[16]APU!$U$2328</definedName>
    <definedName name="DIRECTO38">[16]APU!$U$2389</definedName>
    <definedName name="DIRECTO39">[16]APU!$U$2450</definedName>
    <definedName name="DIRECTO4">[16]APU!$U$315</definedName>
    <definedName name="DIRECTO4.20">[16]APU!$U$9216</definedName>
    <definedName name="DIRECTO4.21">[16]APU!$U$9277</definedName>
    <definedName name="DIRECTO4.22">[16]APU!$U$9338</definedName>
    <definedName name="DIRECTO4.23">[16]APU!$U$9399</definedName>
    <definedName name="DIRECTO4.24">[16]APU!$U$9460</definedName>
    <definedName name="DIRECTO4.25">[16]APU!$U$9521</definedName>
    <definedName name="DIRECTO4.26">[16]APU!$U$9582</definedName>
    <definedName name="DIRECTO4.27">[16]APU!$U$9643</definedName>
    <definedName name="DIRECTO4.28">[16]APU!$U$9704</definedName>
    <definedName name="DIRECTO4.29">[16]APU!$U$9765</definedName>
    <definedName name="DIRECTO4.30">[16]APU!$U$9826</definedName>
    <definedName name="DIRECTO4.31">[16]APU!$U$9887</definedName>
    <definedName name="DIRECTO4.32">[16]APU!$U$9948</definedName>
    <definedName name="DIRECTO4.33">[16]APU!$U$10009</definedName>
    <definedName name="DIRECTO4.34">[16]APU!$U$10070</definedName>
    <definedName name="DIRECTO4.35">[16]APU!$U$11595</definedName>
    <definedName name="DIRECTO4.36">[16]APU!$U$11656</definedName>
    <definedName name="DIRECTO4.37">[16]APU!$U$15987</definedName>
    <definedName name="DIRECTO4.38">[16]APU!$U$15194</definedName>
    <definedName name="DIRECTO4.39">[16]APU!$U$14279</definedName>
    <definedName name="DIRECTO4.40">[16]APU!$U$14340</definedName>
    <definedName name="DIRECTO4.41">[16]APU!$U$14401</definedName>
    <definedName name="DIRECTO4.42">[16]APU!$U$14462</definedName>
    <definedName name="DIRECTO4.43">[16]APU!$U$14584</definedName>
    <definedName name="DIRECTO4.44">[16]APU!$U$16048</definedName>
    <definedName name="DIRECTO4.45">[16]APU!$U$16109</definedName>
    <definedName name="DIRECTO4.46">[16]APU!$U$14706</definedName>
    <definedName name="DIRECTO4.47">[16]APU!$U$15926</definedName>
    <definedName name="DIRECTO4.48">[16]APU!$U$16170</definedName>
    <definedName name="DIRECTO4.49">[16]APU!$U$16231</definedName>
    <definedName name="DIRECTO4.50">[16]APU!$U$16902</definedName>
    <definedName name="DIRECTO4.51">[16]APU!$U$17634</definedName>
    <definedName name="DIRECTO4.52">[16]APU!$U$17695</definedName>
    <definedName name="DIRECTO40">[16]APU!$U$2511</definedName>
    <definedName name="DIRECTO41">[16]APU!$U$2572</definedName>
    <definedName name="DIRECTO42">[16]APU!$U$2633</definedName>
    <definedName name="DIRECTO43">[16]APU!$U$2694</definedName>
    <definedName name="DIRECTO44">[16]APU!$U$2755</definedName>
    <definedName name="DIRECTO45">[16]APU!$U$2816</definedName>
    <definedName name="DIRECTO46">[16]APU!$U$2877</definedName>
    <definedName name="DIRECTO47">[16]APU!$U$2938</definedName>
    <definedName name="DIRECTO48">[16]APU!$U$2999</definedName>
    <definedName name="DIRECTO49">[16]APU!$U$3060</definedName>
    <definedName name="DIRECTO5">[16]APU!$U$376</definedName>
    <definedName name="DIRECTO5.100">[16]APU!$U$12449</definedName>
    <definedName name="DIRECTO5.101">[16]APU!$U$12510</definedName>
    <definedName name="DIRECTO5.104">[16]APU!$U$12571</definedName>
    <definedName name="DIRECTO5.105">[16]APU!$U$12632</definedName>
    <definedName name="DIRECTO5.106">[16]APU!$U$12693</definedName>
    <definedName name="DIRECTO5.107">[16]APU!$U$12754</definedName>
    <definedName name="DIRECTO5.108">[16]APU!$U$12815</definedName>
    <definedName name="DIRECTO5.109">[16]APU!$U$12876</definedName>
    <definedName name="DIRECTO5.111">[16]APU!$U$12937</definedName>
    <definedName name="DIRECTO5.112">[16]APU!$U$12998</definedName>
    <definedName name="DIRECTO5.113">[16]APU!$U$14767</definedName>
    <definedName name="DIRECTO5.114">[16]APU!$U$14828</definedName>
    <definedName name="DIRECTO5.115">[16]APU!$U$15072</definedName>
    <definedName name="DIRECTO5.53">[16]APU!$U$10131</definedName>
    <definedName name="DIRECTO5.54">[16]APU!$U$10192</definedName>
    <definedName name="DIRECTO5.55">[16]APU!$U$10253</definedName>
    <definedName name="DIRECTO5.56">[16]APU!$U$10314</definedName>
    <definedName name="DIRECTO5.57">[16]APU!$U$10375</definedName>
    <definedName name="DIRECTO5.58">[16]APU!$U$10436</definedName>
    <definedName name="DIRECTO5.59">[16]APU!$U$10497</definedName>
    <definedName name="DIRECTO5.60">[16]APU!$U$10558</definedName>
    <definedName name="DIRECTO5.61">[16]APU!$U$10619</definedName>
    <definedName name="DIRECTO5.62">[16]APU!$U$10680</definedName>
    <definedName name="DIRECTO5.63">[16]APU!$U$10741</definedName>
    <definedName name="DIRECTO5.64">[16]APU!$U$10802</definedName>
    <definedName name="DIRECTO5.65">[16]APU!$U$10863</definedName>
    <definedName name="DIRECTO5.66">[16]APU!$U$10924</definedName>
    <definedName name="DIRECTO5.67">[16]APU!$U$10985</definedName>
    <definedName name="DIRECTO5.68">[16]APU!$U$11046</definedName>
    <definedName name="DIRECTO5.69">[16]APU!$U$11107</definedName>
    <definedName name="DIRECTO5.70">[16]APU!$U$11168</definedName>
    <definedName name="DIRECTO5.71">[16]APU!$U$11229</definedName>
    <definedName name="DIRECTO5.72">[16]APU!$U$12022</definedName>
    <definedName name="DIRECTO5.73">[16]APU!$U$12083</definedName>
    <definedName name="DIRECTO5.74">[16]APU!$U$12144</definedName>
    <definedName name="DIRECTO5.77">[16]APU!$U$12205</definedName>
    <definedName name="DIRECTO5.78">[16]APU!$U$12327</definedName>
    <definedName name="DIRECTO5.79">[16]APU!$U$12388</definedName>
    <definedName name="DIRECTO5.80">[16]APU!$U$12266</definedName>
    <definedName name="DIRECTO5.82">[16]APU!$U$14035</definedName>
    <definedName name="DIRECTO5.83">[16]APU!$U$14096</definedName>
    <definedName name="DIRECTO5.84">[16]APU!$U$13364</definedName>
    <definedName name="DIRECTO5.85">[16]APU!$U$13425</definedName>
    <definedName name="DIRECTO5.86">[16]APU!$U$13486</definedName>
    <definedName name="DIRECTO5.87">[16]APU!$U$13547</definedName>
    <definedName name="DIRECTO5.88">[16]APU!$U$13608</definedName>
    <definedName name="DIRECTO5.89">[16]APU!$U$13669</definedName>
    <definedName name="DIRECTO5.90">[16]APU!$U$13730</definedName>
    <definedName name="DIRECTO5.91">[16]APU!$U$13791</definedName>
    <definedName name="DIRECTO5.92">[16]APU!$U$13852</definedName>
    <definedName name="DIRECTO5.93">[16]APU!$U$13913</definedName>
    <definedName name="DIRECTO5.94">[16]APU!$U$13974</definedName>
    <definedName name="DIRECTO5.95">[16]APU!$U$13059</definedName>
    <definedName name="DIRECTO5.96">[16]APU!$U$13120</definedName>
    <definedName name="DIRECTO5.97">[16]APU!$U$13181</definedName>
    <definedName name="DIRECTO5.98">[16]APU!$U$13242</definedName>
    <definedName name="DIRECTO5.99">[16]APU!$U$13303</definedName>
    <definedName name="DIRECTO50">[16]APU!$U$3121</definedName>
    <definedName name="DIRECTO51">[16]APU!$U$3182</definedName>
    <definedName name="DIRECTO52">[16]APU!$U$3243</definedName>
    <definedName name="DIRECTO53">[16]APU!$U$3304</definedName>
    <definedName name="DIRECTO54">[16]APU!$U$3365</definedName>
    <definedName name="DIRECTO55">[16]APU!$U$3426</definedName>
    <definedName name="DIRECTO56">[16]APU!$U$3487</definedName>
    <definedName name="DIRECTO57">[16]APU!$U$3548</definedName>
    <definedName name="DIRECTO58">[16]APU!$U$3609</definedName>
    <definedName name="DIRECTO59">[16]APU!$U$3670</definedName>
    <definedName name="DIRECTO6">[16]APU!$U$437</definedName>
    <definedName name="DIRECTO60">[16]APU!$U$3731</definedName>
    <definedName name="DIRECTO61">[16]APU!$U$3792</definedName>
    <definedName name="DIRECTO62">[16]APU!$U$3853</definedName>
    <definedName name="DIRECTO63">[16]APU!$U$3914</definedName>
    <definedName name="DIRECTO64">[16]APU!$U$3975</definedName>
    <definedName name="DIRECTO65">[16]APU!$U$4036</definedName>
    <definedName name="DIRECTO66">[16]APU!$U$4097</definedName>
    <definedName name="DIRECTO67">[16]APU!$U$4158</definedName>
    <definedName name="DIRECTO68">[16]APU!$U$4219</definedName>
    <definedName name="DIRECTO69">[16]APU!$U$4280</definedName>
    <definedName name="DIRECTO7">[16]APU!$U$498</definedName>
    <definedName name="DIRECTO7.12">[16]APU!$U$8305</definedName>
    <definedName name="DIRECTO7.13">[16]APU!$U$8366</definedName>
    <definedName name="DIRECTO7.14">[16]APU!$U$8427</definedName>
    <definedName name="DIRECTO7.15">[16]APU!$U$8488</definedName>
    <definedName name="DIRECTO7.16">[16]APU!$U$8606</definedName>
    <definedName name="DIRECTO7.17">[16]APU!$U$11290</definedName>
    <definedName name="DIRECTO7.18">[16]APU!$U$11351</definedName>
    <definedName name="DIRECTO7.19">[16]APU!$U$11412</definedName>
    <definedName name="DIRECTO7.20">[16]APU!$U$11473</definedName>
    <definedName name="DIRECTO7.21">[16]APU!$U$11534</definedName>
    <definedName name="DIRECTO7.22">[16]APU!$U$11717</definedName>
    <definedName name="DIRECTO7.23">[16]APU!$U$11778</definedName>
    <definedName name="DIRECTO7.24">[16]APU!$U$14645</definedName>
    <definedName name="DIRECTO7.25">[16]APU!$U$15255</definedName>
    <definedName name="DIRECTO7.26">[16]APU!$U$15316</definedName>
    <definedName name="DIRECTO7.27">[16]APU!$U$15377</definedName>
    <definedName name="DIRECTO7.28">[16]APU!$U$15438</definedName>
    <definedName name="DIRECTO7.29">[16]APU!$U$15499</definedName>
    <definedName name="DIRECTO7.30">[16]APU!$U$15560</definedName>
    <definedName name="DIRECTO7.31">[16]APU!$U$15621</definedName>
    <definedName name="DIRECTO7.32">[16]APU!$U$15682</definedName>
    <definedName name="DIRECTO7.33">[16]APU!$U$15743</definedName>
    <definedName name="DIRECTO7.34">[16]APU!$U$15804</definedName>
    <definedName name="DIRECTO7.35">[16]APU!$U$15865</definedName>
    <definedName name="DIRECTO7.36">[16]APU!$U$17085</definedName>
    <definedName name="DIRECTO7.37">[16]APU!$U$17268</definedName>
    <definedName name="DIRECTO7.38">[16]APU!$U$17207</definedName>
    <definedName name="DIRECTO7.39">[16]APU!$U$17390</definedName>
    <definedName name="DIRECTO7.40">[16]APU!$U$17451</definedName>
    <definedName name="DIRECTO7.41">[16]APU!$U$17512</definedName>
    <definedName name="DIRECTO7.42">[16]APU!$U$17146</definedName>
    <definedName name="DIRECTO7.43">[16]APU!$U$17573</definedName>
    <definedName name="DIRECTO7.44">[16]APU!$U$17329</definedName>
    <definedName name="DIRECTO70">[16]APU!$U$4341</definedName>
    <definedName name="DIRECTO71">[16]APU!$U$4402</definedName>
    <definedName name="DIRECTO72">[16]APU!$U$4463</definedName>
    <definedName name="DIRECTO73">[16]APU!$U$4524</definedName>
    <definedName name="DIRECTO74">[16]APU!$U$4585</definedName>
    <definedName name="DIRECTO75">[16]APU!$U$4646</definedName>
    <definedName name="DIRECTO76">[16]APU!$U$4707</definedName>
    <definedName name="DIRECTO77">[16]APU!$U$4768</definedName>
    <definedName name="DIRECTO78">[16]APU!$U$4829</definedName>
    <definedName name="DIRECTO79">[16]APU!$U$4890</definedName>
    <definedName name="DIRECTO8">[16]APU!$U$559</definedName>
    <definedName name="DIRECTO80">[16]APU!$U$4951</definedName>
    <definedName name="DIRECTO81">[16]APU!$U$5012</definedName>
    <definedName name="DIRECTO82">[16]APU!$U$5073</definedName>
    <definedName name="DIRECTO83">[16]APU!$U$5134</definedName>
    <definedName name="DIRECTO84">[16]APU!$U$5195</definedName>
    <definedName name="DIRECTO85">[16]APU!$U$5256</definedName>
    <definedName name="DIRECTO86">[16]APU!$U$5317</definedName>
    <definedName name="DIRECTO87">[16]APU!$U$5378</definedName>
    <definedName name="DIRECTO88">[16]APU!$U$5439</definedName>
    <definedName name="DIRECTO89">[16]APU!$U$5500</definedName>
    <definedName name="DIRECTO9">[16]APU!$U$620</definedName>
    <definedName name="DIRECTO9.1">[16]APU!$U$16597</definedName>
    <definedName name="DIRECTO9.2">[16]APU!$U$16658</definedName>
    <definedName name="DIRECTO9.3">[16]APU!$U$16719</definedName>
    <definedName name="DIRECTO9.4">[16]APU!$U$16780</definedName>
    <definedName name="DIRECTO9.5">[16]APU!$U$16841</definedName>
    <definedName name="DIRECTO90">[16]APU!$U$5561</definedName>
    <definedName name="DIRECTO91">[16]APU!$U$5622</definedName>
    <definedName name="DIRECTO92">[16]APU!$U$5683</definedName>
    <definedName name="DIRECTO93">[16]APU!$U$5744</definedName>
    <definedName name="DIRECTO94">[16]APU!$U$5805</definedName>
    <definedName name="DIRECTO95">[16]APU!$U$5866</definedName>
    <definedName name="DIRECTO96">[16]APU!$U$5927</definedName>
    <definedName name="DIRECTO97">[16]APU!$U$5988</definedName>
    <definedName name="DIRECTO98">[16]APU!$U$6049</definedName>
    <definedName name="DIRECTO99">[16]APU!$U$6110</definedName>
    <definedName name="EF">[17]AIU!$A$1:$IU$4</definedName>
    <definedName name="ENE" localSheetId="0">#REF!</definedName>
    <definedName name="ENE" localSheetId="3">#REF!</definedName>
    <definedName name="ENE" localSheetId="2">#REF!</definedName>
    <definedName name="ENE">#REF!</definedName>
    <definedName name="EQUIPO">[18]EQUIPOS!$A$1:$J$32000</definedName>
    <definedName name="ES" localSheetId="0">'[9]CIRCUITOS CODENSA'!#REF!</definedName>
    <definedName name="ES" localSheetId="3">'[9]CIRCUITOS CODENSA'!#REF!</definedName>
    <definedName name="ES" localSheetId="2">'[9]CIRCUITOS CODENSA'!#REF!</definedName>
    <definedName name="ES">'[9]CIRCUITOS CODENSA'!#REF!</definedName>
    <definedName name="EST10A" localSheetId="0">#REF!</definedName>
    <definedName name="EST10A" localSheetId="3">#REF!</definedName>
    <definedName name="EST10A" localSheetId="2">#REF!</definedName>
    <definedName name="EST10A">#REF!</definedName>
    <definedName name="EST10V1" localSheetId="0">#REF!</definedName>
    <definedName name="EST10V1" localSheetId="3">#REF!</definedName>
    <definedName name="EST10V1" localSheetId="2">#REF!</definedName>
    <definedName name="EST10V1">#REF!</definedName>
    <definedName name="EST11A" localSheetId="0">#REF!</definedName>
    <definedName name="EST11A" localSheetId="3">#REF!</definedName>
    <definedName name="EST11A" localSheetId="2">#REF!</definedName>
    <definedName name="EST11A">#REF!</definedName>
    <definedName name="Excel_BuiltIn__FilterDatabase_2">'[19]Presup Av 1o de mayo con 73a '!$A$17:$N$110</definedName>
    <definedName name="Excel_BuiltIn_Print_Area_1" localSheetId="0">#REF!</definedName>
    <definedName name="Excel_BuiltIn_Print_Area_1" localSheetId="3">#REF!</definedName>
    <definedName name="Excel_BuiltIn_Print_Area_1" localSheetId="2">#REF!</definedName>
    <definedName name="Excel_BuiltIn_Print_Area_1">#REF!</definedName>
    <definedName name="Excel_BuiltIn_Print_Area_1_1" localSheetId="0">#REF!</definedName>
    <definedName name="Excel_BuiltIn_Print_Area_1_1" localSheetId="3">#REF!</definedName>
    <definedName name="Excel_BuiltIn_Print_Area_1_1" localSheetId="2">#REF!</definedName>
    <definedName name="Excel_BuiltIn_Print_Area_1_1">#REF!</definedName>
    <definedName name="Excel_BuiltIn_Print_Area_1_1_1" localSheetId="0">#REF!</definedName>
    <definedName name="Excel_BuiltIn_Print_Area_1_1_1" localSheetId="3">#REF!</definedName>
    <definedName name="Excel_BuiltIn_Print_Area_1_1_1" localSheetId="2">#REF!</definedName>
    <definedName name="Excel_BuiltIn_Print_Area_1_1_1">#REF!</definedName>
    <definedName name="Excel_BuiltIn_Print_Area_1_1_1_1" localSheetId="0">#REF!</definedName>
    <definedName name="Excel_BuiltIn_Print_Area_1_1_1_1" localSheetId="3">#REF!</definedName>
    <definedName name="Excel_BuiltIn_Print_Area_1_1_1_1" localSheetId="2">#REF!</definedName>
    <definedName name="Excel_BuiltIn_Print_Area_1_1_1_1">#REF!</definedName>
    <definedName name="Excel_BuiltIn_Print_Area_1_1_1_1_1" localSheetId="0">#REF!</definedName>
    <definedName name="Excel_BuiltIn_Print_Area_1_1_1_1_1" localSheetId="3">#REF!</definedName>
    <definedName name="Excel_BuiltIn_Print_Area_1_1_1_1_1" localSheetId="2">#REF!</definedName>
    <definedName name="Excel_BuiltIn_Print_Area_1_1_1_1_1">#REF!</definedName>
    <definedName name="Excel_BuiltIn_Print_Area_1_1_1_1_1_1" localSheetId="0">#REF!</definedName>
    <definedName name="Excel_BuiltIn_Print_Area_1_1_1_1_1_1" localSheetId="3">#REF!</definedName>
    <definedName name="Excel_BuiltIn_Print_Area_1_1_1_1_1_1" localSheetId="2">#REF!</definedName>
    <definedName name="Excel_BuiltIn_Print_Area_1_1_1_1_1_1">#REF!</definedName>
    <definedName name="Excel_BuiltIn_Print_Area_7" localSheetId="0">#REF!</definedName>
    <definedName name="Excel_BuiltIn_Print_Area_7" localSheetId="3">#REF!</definedName>
    <definedName name="Excel_BuiltIn_Print_Area_7" localSheetId="2">#REF!</definedName>
    <definedName name="Excel_BuiltIn_Print_Area_7">#REF!</definedName>
    <definedName name="Excel_BuiltIn_Print_Titles_1" localSheetId="0">#REF!</definedName>
    <definedName name="Excel_BuiltIn_Print_Titles_1" localSheetId="3">#REF!</definedName>
    <definedName name="Excel_BuiltIn_Print_Titles_1" localSheetId="2">#REF!</definedName>
    <definedName name="Excel_BuiltIn_Print_Titles_1">#REF!</definedName>
    <definedName name="Excel_BuiltIn_Print_Titles_1_1" localSheetId="0">#REF!</definedName>
    <definedName name="Excel_BuiltIn_Print_Titles_1_1" localSheetId="3">#REF!</definedName>
    <definedName name="Excel_BuiltIn_Print_Titles_1_1" localSheetId="2">#REF!</definedName>
    <definedName name="Excel_BuiltIn_Print_Titles_1_1">#REF!</definedName>
    <definedName name="Excel_BuiltIn_Print_Titles_1_1_1" localSheetId="0">#REF!</definedName>
    <definedName name="Excel_BuiltIn_Print_Titles_1_1_1" localSheetId="3">#REF!</definedName>
    <definedName name="Excel_BuiltIn_Print_Titles_1_1_1" localSheetId="2">#REF!</definedName>
    <definedName name="Excel_BuiltIn_Print_Titles_1_1_1">#REF!</definedName>
    <definedName name="Excel_BuiltIn_Print_Titles_1_1_1_1" localSheetId="0">#REF!</definedName>
    <definedName name="Excel_BuiltIn_Print_Titles_1_1_1_1" localSheetId="3">#REF!</definedName>
    <definedName name="Excel_BuiltIn_Print_Titles_1_1_1_1" localSheetId="2">#REF!</definedName>
    <definedName name="Excel_BuiltIn_Print_Titles_1_1_1_1">#REF!</definedName>
    <definedName name="Excel_BuiltIn_Print_Titles_3" localSheetId="0">'[20]COSTOS OFICINA'!#REF!</definedName>
    <definedName name="Excel_BuiltIn_Print_Titles_3" localSheetId="3">'[20]COSTOS OFICINA'!#REF!</definedName>
    <definedName name="Excel_BuiltIn_Print_Titles_3" localSheetId="2">'[20]COSTOS OFICINA'!#REF!</definedName>
    <definedName name="Excel_BuiltIn_Print_Titles_3">'[20]COSTOS OFICINA'!#REF!</definedName>
    <definedName name="Excel_BuiltIn_Print_Titles_4" localSheetId="0">#REF!</definedName>
    <definedName name="Excel_BuiltIn_Print_Titles_4" localSheetId="3">#REF!</definedName>
    <definedName name="Excel_BuiltIn_Print_Titles_4" localSheetId="2">#REF!</definedName>
    <definedName name="Excel_BuiltIn_Print_Titles_4">#REF!</definedName>
    <definedName name="FactorCostoPotencia" localSheetId="0">[13]Modelo!#REF!</definedName>
    <definedName name="FactorCostoPotencia" localSheetId="3">[13]Modelo!#REF!</definedName>
    <definedName name="FactorCostoPotencia" localSheetId="2">[13]Modelo!#REF!</definedName>
    <definedName name="FactorCostoPotencia">[13]Modelo!#REF!</definedName>
    <definedName name="FEB" localSheetId="0">#REF!</definedName>
    <definedName name="FEB" localSheetId="3">#REF!</definedName>
    <definedName name="FEB" localSheetId="2">#REF!</definedName>
    <definedName name="FEB">#REF!</definedName>
    <definedName name="FECH">[7]DATOS!$D$6</definedName>
    <definedName name="Fecha">[12]Datos!$B$7</definedName>
    <definedName name="FO" localSheetId="0">'[9]CIRCUITOS CODENSA'!#REF!</definedName>
    <definedName name="FO" localSheetId="3">'[9]CIRCUITOS CODENSA'!#REF!</definedName>
    <definedName name="FO" localSheetId="2">'[9]CIRCUITOS CODENSA'!#REF!</definedName>
    <definedName name="FO">'[9]CIRCUITOS CODENSA'!#REF!</definedName>
    <definedName name="GG" localSheetId="0">'[9]CIRCUITOS CODENSA'!#REF!</definedName>
    <definedName name="GG" localSheetId="3">'[9]CIRCUITOS CODENSA'!#REF!</definedName>
    <definedName name="GG" localSheetId="2">'[9]CIRCUITOS CODENSA'!#REF!</definedName>
    <definedName name="GG">'[9]CIRCUITOS CODENSA'!#REF!</definedName>
    <definedName name="_xlnm.Recorder" localSheetId="0">#REF!</definedName>
    <definedName name="_xlnm.Recorder" localSheetId="3">#REF!</definedName>
    <definedName name="_xlnm.Recorder" localSheetId="2">#REF!</definedName>
    <definedName name="_xlnm.Recorder">#REF!</definedName>
    <definedName name="h" localSheetId="0">#REF!</definedName>
    <definedName name="h" localSheetId="3">#REF!</definedName>
    <definedName name="h" localSheetId="2">#REF!</definedName>
    <definedName name="h">#REF!</definedName>
    <definedName name="i" localSheetId="0">#REF!</definedName>
    <definedName name="i" localSheetId="3">#REF!</definedName>
    <definedName name="i" localSheetId="2">#REF!</definedName>
    <definedName name="i">#REF!</definedName>
    <definedName name="Interventor">[12]Datos!$B$5</definedName>
    <definedName name="Io" localSheetId="0">#REF!</definedName>
    <definedName name="Io" localSheetId="3">#REF!</definedName>
    <definedName name="Io" localSheetId="2">#REF!</definedName>
    <definedName name="Io">#REF!</definedName>
    <definedName name="Item">[21]Item!$A$2:$D$213</definedName>
    <definedName name="ITEM2.10">[16]APU!$E$14843</definedName>
    <definedName name="ITEM2.11">[16]APU!$E$14904</definedName>
    <definedName name="ITEM2.12">[16]APU!$E$14965</definedName>
    <definedName name="ITEM3.15">[16]APU!$E$8621</definedName>
    <definedName name="ITEM3.16">[16]APU!$E$8682</definedName>
    <definedName name="ITEM3.17">[16]APU!$E$8743</definedName>
    <definedName name="ITEM3.18">[16]APU!$E$8804</definedName>
    <definedName name="ITEM3.19">[16]APU!$E$8865</definedName>
    <definedName name="ITEM3.20">[16]APU!$E$8926</definedName>
    <definedName name="ITEM3.21">[16]APU!$E$11915</definedName>
    <definedName name="ITEM3.22">[16]APU!$E$14477</definedName>
    <definedName name="ITEM3.23">[16]APU!$E$15087</definedName>
    <definedName name="ITEM4.20">[16]APU!$E$9170</definedName>
    <definedName name="ITEM4.21">[16]APU!$E$9231</definedName>
    <definedName name="ITEM4.22">[16]APU!$E$9292</definedName>
    <definedName name="ITEM4.23">[16]APU!$E$9353</definedName>
    <definedName name="ITEM4.24">[16]APU!$E$9414</definedName>
    <definedName name="ITEM4.25">[16]APU!$E$9475</definedName>
    <definedName name="ITEM4.26">[16]APU!$E$9536</definedName>
    <definedName name="ITEM4.27">[16]APU!$E$9597</definedName>
    <definedName name="ITEM4.28">[16]APU!$E$9658</definedName>
    <definedName name="ITEM4.29">[16]APU!$E$9719</definedName>
    <definedName name="ITEM4.30">[16]APU!$E$9780</definedName>
    <definedName name="ITEM4.31">[16]APU!$E$9841</definedName>
    <definedName name="ITEM4.32">[16]APU!$E$9902</definedName>
    <definedName name="ITEM4.33">[16]APU!$E$9963</definedName>
    <definedName name="ITEM4.34">[16]APU!$E$10024</definedName>
    <definedName name="ITEM4.35">[16]APU!$E$11549</definedName>
    <definedName name="ITEM4.36">[16]APU!$E$11610</definedName>
    <definedName name="ITEM4.37">[16]APU!$E$15941</definedName>
    <definedName name="ITEM4.38">[16]APU!$E$15148</definedName>
    <definedName name="ITEM4.39">[16]APU!$E$14233</definedName>
    <definedName name="ITEM4.40">[16]APU!$E$14294</definedName>
    <definedName name="ITEM4.41">[16]APU!$E$14355</definedName>
    <definedName name="ITEM4.42">[16]APU!$E$14416</definedName>
    <definedName name="ITEM4.43">[16]APU!$E$14538</definedName>
    <definedName name="ITEM4.44">[16]APU!$E$16002</definedName>
    <definedName name="ITEM4.45">[16]APU!$E$16063</definedName>
    <definedName name="ITEM4.46">[16]APU!$E$14660</definedName>
    <definedName name="ITEM5.100">[16]APU!$E$12403</definedName>
    <definedName name="ITEM5.101">[16]APU!$E$12464</definedName>
    <definedName name="ITEM5.104">[16]APU!$E$12525</definedName>
    <definedName name="ITEM5.105">[16]APU!$E$12586</definedName>
    <definedName name="ITEM5.106">[16]APU!$E$12647</definedName>
    <definedName name="ITEM5.107">[16]APU!$E$12708</definedName>
    <definedName name="ITEM5.108">[16]APU!$E$12769</definedName>
    <definedName name="ITEM5.109">[16]APU!$E$12830</definedName>
    <definedName name="ITEM5.111">[16]APU!$E$12891</definedName>
    <definedName name="ITEM5.112">[16]APU!$E$12952</definedName>
    <definedName name="ITEM5.113">[16]APU!$E$14721</definedName>
    <definedName name="ITEM5.114">[16]APU!$E$14782</definedName>
    <definedName name="ITEM5.115">[16]APU!$E$15026</definedName>
    <definedName name="ITEM5.53">[16]APU!$E$10085</definedName>
    <definedName name="ITEM5.54">[16]APU!$E$10146</definedName>
    <definedName name="ITEM5.55">[16]APU!$E$10207</definedName>
    <definedName name="ITEM5.56">[16]APU!$E$10268</definedName>
    <definedName name="ITEM5.57">[16]APU!$E$10329</definedName>
    <definedName name="ITEM5.58">[16]APU!$E$10390</definedName>
    <definedName name="ITEM5.59">[16]APU!$E$10451</definedName>
    <definedName name="ITEM5.60">[16]APU!$E$10512</definedName>
    <definedName name="ITEM5.61">[16]APU!$E$10573</definedName>
    <definedName name="ITEM5.62">[16]APU!$E$10634</definedName>
    <definedName name="ITEM5.63">[16]APU!$E$10695</definedName>
    <definedName name="ITEM5.64">[16]APU!$E$10756</definedName>
    <definedName name="ITEM5.65">[16]APU!$E$10817</definedName>
    <definedName name="ITEM5.66">[16]APU!$E$10878</definedName>
    <definedName name="ITEM5.67">[16]APU!$E$10939</definedName>
    <definedName name="ITEM5.68">[16]APU!$E$11000</definedName>
    <definedName name="ITEM5.69">[16]APU!$E$11061</definedName>
    <definedName name="ITEM5.70">[16]APU!$E$11122</definedName>
    <definedName name="ITEM5.71">[16]APU!$E$11183</definedName>
    <definedName name="ITEM5.72">[16]APU!$E$11976</definedName>
    <definedName name="ITEM5.73">[16]APU!$E$12037</definedName>
    <definedName name="ITEM5.74">[16]APU!$E$12098</definedName>
    <definedName name="ITEM5.77">[16]APU!$E$12159</definedName>
    <definedName name="ITEM5.78">[16]APU!$E$12281</definedName>
    <definedName name="ITEM5.79">[16]APU!$E$12342</definedName>
    <definedName name="ITEM5.80">[16]APU!$E$12220</definedName>
    <definedName name="ITEM5.82">[16]APU!$E$13989</definedName>
    <definedName name="ITEM5.83">[16]APU!$E$14050</definedName>
    <definedName name="ITEM5.84">[16]APU!$E$13318</definedName>
    <definedName name="ITEM5.85">[16]APU!$E$13379</definedName>
    <definedName name="ITEM5.86">[16]APU!$E$13440</definedName>
    <definedName name="ITEM5.87">[16]APU!$E$13501</definedName>
    <definedName name="ITEM5.88">[16]APU!$E$13562</definedName>
    <definedName name="ITEM5.89">[16]APU!$E$13623</definedName>
    <definedName name="ITEM5.90">[16]APU!$E$13684</definedName>
    <definedName name="ITEM5.91">[16]APU!$E$13745</definedName>
    <definedName name="ITEM5.92">[16]APU!$E$13806</definedName>
    <definedName name="ITEM5.93">[16]APU!$E$13867</definedName>
    <definedName name="ITEM5.94">[16]APU!$E$13928</definedName>
    <definedName name="ITEM5.95">[16]APU!$E$13013</definedName>
    <definedName name="ITEM5.96">[16]APU!$E$13074</definedName>
    <definedName name="ITEM5.97">[16]APU!$E$13135</definedName>
    <definedName name="ITEM5.98">[16]APU!$E$13196</definedName>
    <definedName name="ITEM5.99">[16]APU!$E$13257</definedName>
    <definedName name="ITEM521">[15]ITEMS!$A$522</definedName>
    <definedName name="ITEM7.1">[16]APU!$E$7589</definedName>
    <definedName name="ITEM7.10">[16]APU!$E$8138</definedName>
    <definedName name="ITEM7.11">[16]APU!$E$8199</definedName>
    <definedName name="ITEM7.12">[16]APU!$E$8259</definedName>
    <definedName name="ITEM7.13">[16]APU!$E$8320</definedName>
    <definedName name="ITEM7.14">[16]APU!$E$8381</definedName>
    <definedName name="ITEM7.15">[16]APU!$E$8442</definedName>
    <definedName name="ITEM7.16">[16]APU!$E$8560</definedName>
    <definedName name="ITEM7.17">[16]APU!$E$11244</definedName>
    <definedName name="ITEM7.18">[16]APU!$E$11305</definedName>
    <definedName name="ITEM7.19">[16]APU!$E$11366</definedName>
    <definedName name="ITEM7.2">[16]APU!$E$7650</definedName>
    <definedName name="ITEM7.20">[16]APU!$E$11427</definedName>
    <definedName name="ITEM7.21">[16]APU!$E$11488</definedName>
    <definedName name="ITEM7.22">[16]APU!$E$11671</definedName>
    <definedName name="ITEM7.23">[16]APU!$E$11732</definedName>
    <definedName name="ITEM7.24">[16]APU!$E$14599</definedName>
    <definedName name="ITEM7.25">[16]APU!$E$15209</definedName>
    <definedName name="ITEM7.26">[16]APU!$E$15270</definedName>
    <definedName name="ITEM7.27">[16]APU!$E$15331</definedName>
    <definedName name="ITEM7.28">[16]APU!$E$15392</definedName>
    <definedName name="ITEM7.29">[16]APU!$E$15453</definedName>
    <definedName name="ITEM7.3">[16]APU!$E$7711</definedName>
    <definedName name="ITEM7.30">[16]APU!$E$15514</definedName>
    <definedName name="ITEM7.31">[16]APU!$E$15575</definedName>
    <definedName name="ITEM7.32">[16]APU!$E$15636</definedName>
    <definedName name="ITEM7.33">[16]APU!$E$15697</definedName>
    <definedName name="ITEM7.34">[16]APU!$E$15758</definedName>
    <definedName name="ITEM7.35">[16]APU!$E$15819</definedName>
    <definedName name="ITEM7.4">[16]APU!$E$7772</definedName>
    <definedName name="ITEM7.5">[16]APU!$E$7833</definedName>
    <definedName name="ITEM7.6">[16]APU!$E$7894</definedName>
    <definedName name="ITEM7.7">[16]APU!$E$7955</definedName>
    <definedName name="ITEM7.8">[16]APU!$E$8016</definedName>
    <definedName name="ITEM7.9">[16]APU!$E$8077</definedName>
    <definedName name="IVA_UTIL">[7]DATOS!$D$11</definedName>
    <definedName name="Jornal">[8]Jornal!$A$12:$I$31</definedName>
    <definedName name="JUL" localSheetId="0">#REF!</definedName>
    <definedName name="JUL" localSheetId="3">#REF!</definedName>
    <definedName name="JUL" localSheetId="2">#REF!</definedName>
    <definedName name="JUL">#REF!</definedName>
    <definedName name="JUN" localSheetId="0">#REF!</definedName>
    <definedName name="JUN" localSheetId="3">#REF!</definedName>
    <definedName name="JUN" localSheetId="2">#REF!</definedName>
    <definedName name="JUN">#REF!</definedName>
    <definedName name="K0F1" localSheetId="0">#REF!</definedName>
    <definedName name="K0F1" localSheetId="3">#REF!</definedName>
    <definedName name="K0F1" localSheetId="2">#REF!</definedName>
    <definedName name="K0F1">#REF!</definedName>
    <definedName name="K0F2" localSheetId="0">#REF!</definedName>
    <definedName name="K0F2" localSheetId="3">#REF!</definedName>
    <definedName name="K0F2" localSheetId="2">#REF!</definedName>
    <definedName name="K0F2">#REF!</definedName>
    <definedName name="K10ALO" localSheetId="0">#REF!</definedName>
    <definedName name="K10ALO" localSheetId="3">#REF!</definedName>
    <definedName name="K10ALO" localSheetId="2">#REF!</definedName>
    <definedName name="K10ALO">#REF!</definedName>
    <definedName name="K11ALO" localSheetId="0">#REF!</definedName>
    <definedName name="K11ALO" localSheetId="3">#REF!</definedName>
    <definedName name="K11ALO" localSheetId="2">#REF!</definedName>
    <definedName name="K11ALO">#REF!</definedName>
    <definedName name="K1F1" localSheetId="0">#REF!</definedName>
    <definedName name="K1F1" localSheetId="3">#REF!</definedName>
    <definedName name="K1F1" localSheetId="2">#REF!</definedName>
    <definedName name="K1F1">#REF!</definedName>
    <definedName name="K1F2" localSheetId="0">#REF!</definedName>
    <definedName name="K1F2" localSheetId="3">#REF!</definedName>
    <definedName name="K1F2" localSheetId="2">#REF!</definedName>
    <definedName name="K1F2">#REF!</definedName>
    <definedName name="K2F1" localSheetId="0">#REF!</definedName>
    <definedName name="K2F1" localSheetId="3">#REF!</definedName>
    <definedName name="K2F1" localSheetId="2">#REF!</definedName>
    <definedName name="K2F1">#REF!</definedName>
    <definedName name="K2F2" localSheetId="0">#REF!</definedName>
    <definedName name="K2F2" localSheetId="3">#REF!</definedName>
    <definedName name="K2F2" localSheetId="2">#REF!</definedName>
    <definedName name="K2F2">#REF!</definedName>
    <definedName name="K3F1" localSheetId="0">#REF!</definedName>
    <definedName name="K3F1" localSheetId="3">#REF!</definedName>
    <definedName name="K3F1" localSheetId="2">#REF!</definedName>
    <definedName name="K3F1">#REF!</definedName>
    <definedName name="K3F2" localSheetId="0">#REF!</definedName>
    <definedName name="K3F2" localSheetId="3">#REF!</definedName>
    <definedName name="K3F2" localSheetId="2">#REF!</definedName>
    <definedName name="K3F2">#REF!</definedName>
    <definedName name="K4F1" localSheetId="0">#REF!</definedName>
    <definedName name="K4F1" localSheetId="3">#REF!</definedName>
    <definedName name="K4F1" localSheetId="2">#REF!</definedName>
    <definedName name="K4F1">#REF!</definedName>
    <definedName name="K4F2" localSheetId="0">#REF!</definedName>
    <definedName name="K4F2" localSheetId="3">#REF!</definedName>
    <definedName name="K4F2" localSheetId="2">#REF!</definedName>
    <definedName name="K4F2">#REF!</definedName>
    <definedName name="K5F1" localSheetId="0">#REF!</definedName>
    <definedName name="K5F1" localSheetId="3">#REF!</definedName>
    <definedName name="K5F1" localSheetId="2">#REF!</definedName>
    <definedName name="K5F1">#REF!</definedName>
    <definedName name="K5F2" localSheetId="0">#REF!</definedName>
    <definedName name="K5F2" localSheetId="3">#REF!</definedName>
    <definedName name="K5F2" localSheetId="2">#REF!</definedName>
    <definedName name="K5F2">#REF!</definedName>
    <definedName name="K6F1" localSheetId="0">#REF!</definedName>
    <definedName name="K6F1" localSheetId="3">#REF!</definedName>
    <definedName name="K6F1" localSheetId="2">#REF!</definedName>
    <definedName name="K6F1">#REF!</definedName>
    <definedName name="K6F2" localSheetId="0">#REF!</definedName>
    <definedName name="K6F2" localSheetId="3">#REF!</definedName>
    <definedName name="K6F2" localSheetId="2">#REF!</definedName>
    <definedName name="K6F2">#REF!</definedName>
    <definedName name="K7F1" localSheetId="0">#REF!</definedName>
    <definedName name="K7F1" localSheetId="3">#REF!</definedName>
    <definedName name="K7F1" localSheetId="2">#REF!</definedName>
    <definedName name="K7F1">#REF!</definedName>
    <definedName name="K7F2" localSheetId="0">#REF!</definedName>
    <definedName name="K7F2" localSheetId="3">#REF!</definedName>
    <definedName name="K7F2" localSheetId="2">#REF!</definedName>
    <definedName name="K7F2">#REF!</definedName>
    <definedName name="K8ALO" localSheetId="0">#REF!</definedName>
    <definedName name="K8ALO" localSheetId="3">#REF!</definedName>
    <definedName name="K8ALO" localSheetId="2">#REF!</definedName>
    <definedName name="K8ALO">#REF!</definedName>
    <definedName name="K8F1" localSheetId="0">#REF!</definedName>
    <definedName name="K8F1" localSheetId="3">#REF!</definedName>
    <definedName name="K8F1" localSheetId="2">#REF!</definedName>
    <definedName name="K8F1">#REF!</definedName>
    <definedName name="K8F2" localSheetId="0">#REF!</definedName>
    <definedName name="K8F2" localSheetId="3">#REF!</definedName>
    <definedName name="K8F2" localSheetId="2">#REF!</definedName>
    <definedName name="K8F2">#REF!</definedName>
    <definedName name="K9ALO" localSheetId="0">#REF!</definedName>
    <definedName name="K9ALO" localSheetId="3">#REF!</definedName>
    <definedName name="K9ALO" localSheetId="2">#REF!</definedName>
    <definedName name="K9ALO">#REF!</definedName>
    <definedName name="KK" localSheetId="0">#REF!</definedName>
    <definedName name="KK" localSheetId="3">#REF!</definedName>
    <definedName name="KK" localSheetId="2">#REF!</definedName>
    <definedName name="KK">#REF!</definedName>
    <definedName name="Longitud" localSheetId="0">#REF!</definedName>
    <definedName name="Longitud" localSheetId="3">#REF!</definedName>
    <definedName name="Longitud" localSheetId="2">#REF!</definedName>
    <definedName name="Longitud">#REF!</definedName>
    <definedName name="Longitud1" localSheetId="0">#REF!</definedName>
    <definedName name="Longitud1" localSheetId="3">#REF!</definedName>
    <definedName name="Longitud1" localSheetId="2">#REF!</definedName>
    <definedName name="Longitud1">#REF!</definedName>
    <definedName name="Longitud2" localSheetId="0">#REF!</definedName>
    <definedName name="Longitud2" localSheetId="3">#REF!</definedName>
    <definedName name="Longitud2" localSheetId="2">#REF!</definedName>
    <definedName name="Longitud2">#REF!</definedName>
    <definedName name="LP" localSheetId="0">'[9]CIRCUITOS CODENSA'!#REF!</definedName>
    <definedName name="LP" localSheetId="3">'[9]CIRCUITOS CODENSA'!#REF!</definedName>
    <definedName name="LP" localSheetId="2">'[9]CIRCUITOS CODENSA'!#REF!</definedName>
    <definedName name="LP">'[9]CIRCUITOS CODENSA'!#REF!</definedName>
    <definedName name="mantenimiento" localSheetId="0">'[22]COSTOS OFICINA'!#REF!</definedName>
    <definedName name="mantenimiento" localSheetId="3">'[22]COSTOS OFICINA'!#REF!</definedName>
    <definedName name="mantenimiento" localSheetId="2">'[22]COSTOS OFICINA'!#REF!</definedName>
    <definedName name="mantenimiento">'[22]COSTOS OFICINA'!#REF!</definedName>
    <definedName name="MAR" localSheetId="0">#REF!</definedName>
    <definedName name="MAR" localSheetId="3">#REF!</definedName>
    <definedName name="MAR" localSheetId="2">#REF!</definedName>
    <definedName name="MAR">#REF!</definedName>
    <definedName name="MAY" localSheetId="0">#REF!</definedName>
    <definedName name="MAY" localSheetId="3">#REF!</definedName>
    <definedName name="MAY" localSheetId="2">#REF!</definedName>
    <definedName name="MAY">#REF!</definedName>
    <definedName name="meses" localSheetId="0">#REF!</definedName>
    <definedName name="meses" localSheetId="3">#REF!</definedName>
    <definedName name="meses" localSheetId="2">#REF!</definedName>
    <definedName name="meses">#REF!</definedName>
    <definedName name="Mínimo" localSheetId="0">#REF!</definedName>
    <definedName name="Mínimo" localSheetId="3">#REF!</definedName>
    <definedName name="Mínimo" localSheetId="2">#REF!</definedName>
    <definedName name="Mínimo">#REF!</definedName>
    <definedName name="MO" localSheetId="0">'[9]CIRCUITOS CODENSA'!#REF!</definedName>
    <definedName name="MO" localSheetId="3">'[9]CIRCUITOS CODENSA'!#REF!</definedName>
    <definedName name="MO" localSheetId="2">'[9]CIRCUITOS CODENSA'!#REF!</definedName>
    <definedName name="MO">'[9]CIRCUITOS CODENSA'!#REF!</definedName>
    <definedName name="MU" localSheetId="0">'[9]CIRCUITOS CODENSA'!#REF!</definedName>
    <definedName name="MU" localSheetId="3">'[9]CIRCUITOS CODENSA'!#REF!</definedName>
    <definedName name="MU" localSheetId="2">'[9]CIRCUITOS CODENSA'!#REF!</definedName>
    <definedName name="MU">'[9]CIRCUITOS CODENSA'!#REF!</definedName>
    <definedName name="MZ" localSheetId="0">'[9]CIRCUITOS CODENSA'!#REF!</definedName>
    <definedName name="MZ" localSheetId="3">'[9]CIRCUITOS CODENSA'!#REF!</definedName>
    <definedName name="MZ" localSheetId="2">'[9]CIRCUITOS CODENSA'!#REF!</definedName>
    <definedName name="MZ">'[9]CIRCUITOS CODENSA'!#REF!</definedName>
    <definedName name="NOV" localSheetId="0">#REF!</definedName>
    <definedName name="NOV" localSheetId="3">#REF!</definedName>
    <definedName name="NOV" localSheetId="2">#REF!</definedName>
    <definedName name="NOV">#REF!</definedName>
    <definedName name="NUNI" localSheetId="0">#REF!</definedName>
    <definedName name="NUNI" localSheetId="3">#REF!</definedName>
    <definedName name="NUNI" localSheetId="2">#REF!</definedName>
    <definedName name="NUNI">#REF!</definedName>
    <definedName name="Obra">[12]Datos!$B$1</definedName>
    <definedName name="OCT" localSheetId="0">#REF!</definedName>
    <definedName name="OCT" localSheetId="3">#REF!</definedName>
    <definedName name="OCT" localSheetId="2">#REF!</definedName>
    <definedName name="OCT">#REF!</definedName>
    <definedName name="ORO" localSheetId="0">#REF!</definedName>
    <definedName name="ORO" localSheetId="3">#REF!</definedName>
    <definedName name="ORO" localSheetId="2">#REF!</definedName>
    <definedName name="ORO">#REF!</definedName>
    <definedName name="PB" localSheetId="0">'[9]CIRCUITOS CODENSA'!#REF!</definedName>
    <definedName name="PB" localSheetId="3">'[9]CIRCUITOS CODENSA'!#REF!</definedName>
    <definedName name="PB" localSheetId="2">'[9]CIRCUITOS CODENSA'!#REF!</definedName>
    <definedName name="PB">'[9]CIRCUITOS CODENSA'!#REF!</definedName>
    <definedName name="PESO14.2" localSheetId="0">#REF!</definedName>
    <definedName name="PESO14.2" localSheetId="3">#REF!</definedName>
    <definedName name="PESO14.2" localSheetId="2">#REF!</definedName>
    <definedName name="PESO14.2">#REF!</definedName>
    <definedName name="PESO14.3" localSheetId="0">#REF!</definedName>
    <definedName name="PESO14.3" localSheetId="3">#REF!</definedName>
    <definedName name="PESO14.3" localSheetId="2">#REF!</definedName>
    <definedName name="PESO14.3">#REF!</definedName>
    <definedName name="PESO14.4" localSheetId="0">#REF!</definedName>
    <definedName name="PESO14.4" localSheetId="3">#REF!</definedName>
    <definedName name="PESO14.4" localSheetId="2">#REF!</definedName>
    <definedName name="PESO14.4">#REF!</definedName>
    <definedName name="PMT" localSheetId="0">#REF!</definedName>
    <definedName name="PMT" localSheetId="3">#REF!</definedName>
    <definedName name="PMT" localSheetId="2">#REF!</definedName>
    <definedName name="PMT">#REF!</definedName>
    <definedName name="pre" localSheetId="0">#REF!</definedName>
    <definedName name="pre" localSheetId="3">#REF!</definedName>
    <definedName name="pre" localSheetId="2">#REF!</definedName>
    <definedName name="pre">#REF!</definedName>
    <definedName name="PRESUPUESTADO" localSheetId="0">#REF!</definedName>
    <definedName name="PRESUPUESTADO" localSheetId="3">#REF!</definedName>
    <definedName name="PRESUPUESTADO" localSheetId="2">#REF!</definedName>
    <definedName name="PRESUPUESTADO">#REF!</definedName>
    <definedName name="PROP">[7]DATOS!$D$7</definedName>
    <definedName name="Q" localSheetId="0">#REF!</definedName>
    <definedName name="Q" localSheetId="3">#REF!</definedName>
    <definedName name="Q" localSheetId="2">#REF!</definedName>
    <definedName name="Q">#REF!</definedName>
    <definedName name="qqq" localSheetId="0">#REF!</definedName>
    <definedName name="qqq" localSheetId="3">#REF!</definedName>
    <definedName name="qqq" localSheetId="2">#REF!</definedName>
    <definedName name="qqq">#REF!</definedName>
    <definedName name="Resistenciaconductor" localSheetId="0">[13]Modelo!#REF!</definedName>
    <definedName name="Resistenciaconductor" localSheetId="3">[13]Modelo!#REF!</definedName>
    <definedName name="Resistenciaconductor" localSheetId="2">[13]Modelo!#REF!</definedName>
    <definedName name="Resistenciaconductor">[13]Modelo!#REF!</definedName>
    <definedName name="SEP" localSheetId="0">#REF!</definedName>
    <definedName name="SEP" localSheetId="3">#REF!</definedName>
    <definedName name="SEP" localSheetId="2">#REF!</definedName>
    <definedName name="SEP">#REF!</definedName>
    <definedName name="SF" localSheetId="0">'[9]CIRCUITOS CODENSA'!#REF!</definedName>
    <definedName name="SF" localSheetId="3">'[9]CIRCUITOS CODENSA'!#REF!</definedName>
    <definedName name="SF" localSheetId="2">'[9]CIRCUITOS CODENSA'!#REF!</definedName>
    <definedName name="SF">'[9]CIRCUITOS CODENSA'!#REF!</definedName>
    <definedName name="SGI_V_INDICES_CIRCUITO_CAUSA" localSheetId="0">#REF!</definedName>
    <definedName name="SGI_V_INDICES_CIRCUITO_CAUSA" localSheetId="3">#REF!</definedName>
    <definedName name="SGI_V_INDICES_CIRCUITO_CAUSA" localSheetId="2">#REF!</definedName>
    <definedName name="SGI_V_INDICES_CIRCUITO_CAUSA">#REF!</definedName>
    <definedName name="SJ" localSheetId="0">'[9]CIRCUITOS CODENSA'!#REF!</definedName>
    <definedName name="SJ" localSheetId="3">'[9]CIRCUITOS CODENSA'!#REF!</definedName>
    <definedName name="SJ" localSheetId="2">'[9]CIRCUITOS CODENSA'!#REF!</definedName>
    <definedName name="SJ">'[9]CIRCUITOS CODENSA'!#REF!</definedName>
    <definedName name="SM" localSheetId="0">'[9]CIRCUITOS CODENSA'!#REF!</definedName>
    <definedName name="SM" localSheetId="3">'[9]CIRCUITOS CODENSA'!#REF!</definedName>
    <definedName name="SM" localSheetId="2">'[9]CIRCUITOS CODENSA'!#REF!</definedName>
    <definedName name="SM">'[9]CIRCUITOS CODENSA'!#REF!</definedName>
    <definedName name="SOCIAL" localSheetId="0">#REF!</definedName>
    <definedName name="SOCIAL" localSheetId="3">#REF!</definedName>
    <definedName name="SOCIAL" localSheetId="2">#REF!</definedName>
    <definedName name="SOCIAL">#REF!</definedName>
    <definedName name="st" localSheetId="0">#REF!</definedName>
    <definedName name="st" localSheetId="3">#REF!</definedName>
    <definedName name="st" localSheetId="2">#REF!</definedName>
    <definedName name="st">#REF!</definedName>
    <definedName name="SU" localSheetId="0">'[9]CIRCUITOS CODENSA'!#REF!</definedName>
    <definedName name="SU" localSheetId="3">'[9]CIRCUITOS CODENSA'!#REF!</definedName>
    <definedName name="SU" localSheetId="2">'[9]CIRCUITOS CODENSA'!#REF!</definedName>
    <definedName name="SU">'[9]CIRCUITOS CODENSA'!#REF!</definedName>
    <definedName name="SUBESTACIONES" localSheetId="0">'[23]OBRAS SES'!#REF!</definedName>
    <definedName name="SUBESTACIONES" localSheetId="3">'[23]OBRAS SES'!#REF!</definedName>
    <definedName name="SUBESTACIONES" localSheetId="2">'[23]OBRAS SES'!#REF!</definedName>
    <definedName name="SUBESTACIONES">'[23]OBRAS SES'!#REF!</definedName>
    <definedName name="TABLA" localSheetId="0">#REF!</definedName>
    <definedName name="TABLA" localSheetId="3">'PptoFactibilidad-ElectMec. C.D.'!$I$6:$W$120</definedName>
    <definedName name="TABLA" localSheetId="2">'PptoFactibilidad-ObraCivil C.D.'!$I$6:$V$345</definedName>
    <definedName name="TABLA">#REF!</definedName>
    <definedName name="TABLA_SWITCH" localSheetId="0">#REF!</definedName>
    <definedName name="TABLA_SWITCH" localSheetId="3">#REF!</definedName>
    <definedName name="TABLA_SWITCH" localSheetId="2">#REF!</definedName>
    <definedName name="TABLA_SWITCH">#REF!</definedName>
    <definedName name="tabla2" localSheetId="0">#REF!</definedName>
    <definedName name="tabla2" localSheetId="3">#REF!</definedName>
    <definedName name="tabla2" localSheetId="2">#REF!</definedName>
    <definedName name="tabla2">#REF!</definedName>
    <definedName name="TB" localSheetId="0">'[9]CIRCUITOS CODENSA'!#REF!</definedName>
    <definedName name="TB" localSheetId="3">'[9]CIRCUITOS CODENSA'!#REF!</definedName>
    <definedName name="TB" localSheetId="2">'[9]CIRCUITOS CODENSA'!#REF!</definedName>
    <definedName name="TB">'[9]CIRCUITOS CODENSA'!#REF!</definedName>
    <definedName name="TE" localSheetId="0">'[9]CIRCUITOS CODENSA'!#REF!</definedName>
    <definedName name="TE" localSheetId="3">'[9]CIRCUITOS CODENSA'!#REF!</definedName>
    <definedName name="TE" localSheetId="2">'[9]CIRCUITOS CODENSA'!#REF!</definedName>
    <definedName name="TE">'[9]CIRCUITOS CODENSA'!#REF!</definedName>
    <definedName name="_xlnm.Print_Titles" localSheetId="4">Cantidades!$1:$7</definedName>
    <definedName name="To" localSheetId="0">#REF!</definedName>
    <definedName name="To" localSheetId="3">#REF!</definedName>
    <definedName name="To" localSheetId="2">#REF!</definedName>
    <definedName name="To">#REF!</definedName>
    <definedName name="Total" localSheetId="0">#REF!</definedName>
    <definedName name="Total" localSheetId="3">#REF!</definedName>
    <definedName name="Total" localSheetId="2">#REF!</definedName>
    <definedName name="Total">#REF!</definedName>
    <definedName name="Total_Kilometro_típico_aereo_11.4_kV" localSheetId="0">'[24]c2.5y2.6'!#REF!</definedName>
    <definedName name="Total_Kilometro_típico_aereo_11.4_kV" localSheetId="3">'[24]c2.5y2.6'!#REF!</definedName>
    <definedName name="Total_Kilometro_típico_aereo_11.4_kV" localSheetId="2">'[24]c2.5y2.6'!#REF!</definedName>
    <definedName name="Total_Kilometro_típico_aereo_11.4_kV">'[24]c2.5y2.6'!#REF!</definedName>
    <definedName name="Total_Kilometro_típico_aereo_34.5_kV" localSheetId="0">'[24]c2.5y2.6'!#REF!</definedName>
    <definedName name="Total_Kilometro_típico_aereo_34.5_kV" localSheetId="3">'[24]c2.5y2.6'!#REF!</definedName>
    <definedName name="Total_Kilometro_típico_aereo_34.5_kV" localSheetId="2">'[24]c2.5y2.6'!#REF!</definedName>
    <definedName name="Total_Kilometro_típico_aereo_34.5_kV">'[24]c2.5y2.6'!#REF!</definedName>
    <definedName name="Total_Kilometro_típico_aereo_rural_11.4kV" localSheetId="0">'[24]c2.5y2.6'!#REF!</definedName>
    <definedName name="Total_Kilometro_típico_aereo_rural_11.4kV" localSheetId="3">'[24]c2.5y2.6'!#REF!</definedName>
    <definedName name="Total_Kilometro_típico_aereo_rural_11.4kV" localSheetId="2">'[24]c2.5y2.6'!#REF!</definedName>
    <definedName name="Total_Kilometro_típico_aereo_rural_11.4kV">'[24]c2.5y2.6'!#REF!</definedName>
    <definedName name="Total_Kilometro_típico_aereo_rural_34.5kV" localSheetId="0">'[24]c2.5y2.6'!#REF!</definedName>
    <definedName name="Total_Kilometro_típico_aereo_rural_34.5kV" localSheetId="3">'[24]c2.5y2.6'!#REF!</definedName>
    <definedName name="Total_Kilometro_típico_aereo_rural_34.5kV" localSheetId="2">'[24]c2.5y2.6'!#REF!</definedName>
    <definedName name="Total_Kilometro_típico_aereo_rural_34.5kV">'[24]c2.5y2.6'!#REF!</definedName>
    <definedName name="Total_Kilometro_típico_subterraneo_11.4_kV" localSheetId="0">'[24]c2.5y2.6'!#REF!</definedName>
    <definedName name="Total_Kilometro_típico_subterraneo_11.4_kV" localSheetId="3">'[24]c2.5y2.6'!#REF!</definedName>
    <definedName name="Total_Kilometro_típico_subterraneo_11.4_kV" localSheetId="2">'[24]c2.5y2.6'!#REF!</definedName>
    <definedName name="Total_Kilometro_típico_subterraneo_11.4_kV">'[24]c2.5y2.6'!#REF!</definedName>
    <definedName name="Total_Kilometro_típico_subterraneo_34.5_kV" localSheetId="0">'[24]c2.5y2.6'!#REF!</definedName>
    <definedName name="Total_Kilometro_típico_subterraneo_34.5_kV" localSheetId="3">'[24]c2.5y2.6'!#REF!</definedName>
    <definedName name="Total_Kilometro_típico_subterraneo_34.5_kV" localSheetId="2">'[24]c2.5y2.6'!#REF!</definedName>
    <definedName name="Total_Kilometro_típico_subterraneo_34.5_kV">'[24]c2.5y2.6'!#REF!</definedName>
    <definedName name="TU" localSheetId="0">'[9]CIRCUITOS CODENSA'!#REF!</definedName>
    <definedName name="TU" localSheetId="3">'[9]CIRCUITOS CODENSA'!#REF!</definedName>
    <definedName name="TU" localSheetId="2">'[9]CIRCUITOS CODENSA'!#REF!</definedName>
    <definedName name="TU">'[9]CIRCUITOS CODENSA'!#REF!</definedName>
    <definedName name="UM" localSheetId="0">'[9]CIRCUITOS CODENSA'!#REF!</definedName>
    <definedName name="UM" localSheetId="3">'[9]CIRCUITOS CODENSA'!#REF!</definedName>
    <definedName name="UM" localSheetId="2">'[9]CIRCUITOS CODENSA'!#REF!</definedName>
    <definedName name="UM">'[9]CIRCUITOS CODENSA'!#REF!</definedName>
    <definedName name="UNIDAD1">[14]ITEMS!$C$2</definedName>
    <definedName name="UNIDAD521">[15]ITEMS!$C$522</definedName>
    <definedName name="US" localSheetId="0">'[9]CIRCUITOS CODENSA'!#REF!</definedName>
    <definedName name="US" localSheetId="3">'[9]CIRCUITOS CODENSA'!#REF!</definedName>
    <definedName name="US" localSheetId="2">'[9]CIRCUITOS CODENSA'!#REF!</definedName>
    <definedName name="US">'[9]CIRCUITOS CODENSA'!#REF!</definedName>
    <definedName name="Valoracion" localSheetId="0">#REF!</definedName>
    <definedName name="Valoracion" localSheetId="3">#REF!</definedName>
    <definedName name="Valoracion" localSheetId="2">#REF!</definedName>
    <definedName name="Valoracion">#REF!</definedName>
    <definedName name="VALORACIÓN" localSheetId="0">#REF!</definedName>
    <definedName name="VALORACIÓN" localSheetId="3">#REF!</definedName>
    <definedName name="VALORACIÓN" localSheetId="2">#REF!</definedName>
    <definedName name="VALORACIÓN">#REF!</definedName>
    <definedName name="variacion">[8]Datos!$B$8</definedName>
    <definedName name="VE" localSheetId="0">'[9]CIRCUITOS CODENSA'!#REF!</definedName>
    <definedName name="VE" localSheetId="3">'[9]CIRCUITOS CODENSA'!#REF!</definedName>
    <definedName name="VE" localSheetId="2">'[9]CIRCUITOS CODENSA'!#REF!</definedName>
    <definedName name="VE">'[9]CIRCUITOS CODENSA'!#REF!</definedName>
    <definedName name="VI" localSheetId="0">'[9]CIRCUITOS CODENSA'!#REF!</definedName>
    <definedName name="VI" localSheetId="3">'[9]CIRCUITOS CODENSA'!#REF!</definedName>
    <definedName name="VI" localSheetId="2">'[9]CIRCUITOS CODENSA'!#REF!</definedName>
    <definedName name="VI">'[9]CIRCUITOS CODENSA'!#REF!</definedName>
    <definedName name="www" localSheetId="0">#REF!</definedName>
    <definedName name="www" localSheetId="3">#REF!</definedName>
    <definedName name="www" localSheetId="2">#REF!</definedName>
    <definedName name="www">#REF!</definedName>
    <definedName name="x" localSheetId="0">#REF!</definedName>
    <definedName name="x" localSheetId="3">#REF!</definedName>
    <definedName name="x" localSheetId="2">#REF!</definedName>
    <definedName name="x">#REF!</definedName>
    <definedName name="xx" localSheetId="0">#REF!</definedName>
    <definedName name="xx" localSheetId="3">#REF!</definedName>
    <definedName name="xx" localSheetId="2">#REF!</definedName>
    <definedName name="xx">#REF!</definedName>
    <definedName name="xxx" localSheetId="0">#REF!</definedName>
    <definedName name="xxx" localSheetId="3">#REF!</definedName>
    <definedName name="xxx" localSheetId="2">#REF!</definedName>
    <definedName name="xxx">#REF!</definedName>
    <definedName name="y" localSheetId="0">#REF!</definedName>
    <definedName name="y" localSheetId="3">#REF!</definedName>
    <definedName name="y" localSheetId="2">#REF!</definedName>
    <definedName name="y">#REF!</definedName>
  </definedNames>
  <calcPr calcId="162913"/>
</workbook>
</file>

<file path=xl/calcChain.xml><?xml version="1.0" encoding="utf-8"?>
<calcChain xmlns="http://schemas.openxmlformats.org/spreadsheetml/2006/main">
  <c r="P516" i="23" l="1"/>
  <c r="P515" i="23"/>
  <c r="P450" i="23"/>
  <c r="P449" i="23"/>
  <c r="P384" i="23"/>
  <c r="P383" i="23"/>
  <c r="P318" i="23"/>
  <c r="P317" i="23"/>
  <c r="P272" i="23"/>
  <c r="P271" i="23"/>
  <c r="P223" i="23"/>
  <c r="P222" i="23"/>
  <c r="P174" i="23"/>
  <c r="P173" i="23"/>
  <c r="P108" i="23"/>
  <c r="P107" i="23"/>
  <c r="P45" i="23"/>
  <c r="P44" i="23"/>
  <c r="F35" i="35" l="1"/>
  <c r="H35" i="35" s="1"/>
  <c r="D36" i="35"/>
  <c r="F36" i="35" l="1"/>
  <c r="H36" i="35" s="1"/>
  <c r="F36" i="34" l="1"/>
  <c r="N586" i="23"/>
  <c r="Q525" i="23" l="1"/>
  <c r="G12" i="34" l="1"/>
  <c r="Y54" i="31" l="1"/>
  <c r="Y53" i="31" s="1"/>
  <c r="Y52" i="31" s="1"/>
  <c r="Y51" i="31" s="1"/>
  <c r="Y50" i="31" s="1"/>
  <c r="Y49" i="31" s="1"/>
  <c r="Y48" i="31" s="1"/>
  <c r="Y47" i="31" s="1"/>
  <c r="Y46" i="31" s="1"/>
  <c r="Y45" i="31" s="1"/>
  <c r="Y44" i="31" s="1"/>
  <c r="Y43" i="31" s="1"/>
  <c r="Y42" i="31" s="1"/>
  <c r="Z55" i="31"/>
  <c r="Z54" i="31" s="1"/>
  <c r="Z53" i="31" s="1"/>
  <c r="Z52" i="31" s="1"/>
  <c r="Z51" i="31" s="1"/>
  <c r="Z50" i="31" s="1"/>
  <c r="Z49" i="31" s="1"/>
  <c r="Z48" i="31" s="1"/>
  <c r="Z47" i="31" s="1"/>
  <c r="Z46" i="31" s="1"/>
  <c r="Z45" i="31" s="1"/>
  <c r="Z44" i="31" s="1"/>
  <c r="Z43" i="31" s="1"/>
  <c r="AA56" i="31"/>
  <c r="AA55" i="31" s="1"/>
  <c r="AA54" i="31" s="1"/>
  <c r="AA53" i="31" s="1"/>
  <c r="AA52" i="31" s="1"/>
  <c r="AA51" i="31" s="1"/>
  <c r="AA50" i="31" s="1"/>
  <c r="AA49" i="31" s="1"/>
  <c r="AA48" i="31" s="1"/>
  <c r="AA47" i="31" s="1"/>
  <c r="AA46" i="31" s="1"/>
  <c r="AA45" i="31" s="1"/>
  <c r="AA44" i="31" s="1"/>
  <c r="Y67" i="31"/>
  <c r="Y66" i="31" s="1"/>
  <c r="Y65" i="31" s="1"/>
  <c r="Y64" i="31" s="1"/>
  <c r="Y63" i="31" s="1"/>
  <c r="Y62" i="31" s="1"/>
  <c r="Y61" i="31" s="1"/>
  <c r="Y60" i="31" s="1"/>
  <c r="Y59" i="31" s="1"/>
  <c r="Y58" i="31" s="1"/>
  <c r="Y57" i="31" s="1"/>
  <c r="Y56" i="31" s="1"/>
  <c r="Y55" i="31" s="1"/>
  <c r="Z68" i="31"/>
  <c r="Z67" i="31" s="1"/>
  <c r="Z66" i="31" s="1"/>
  <c r="Z65" i="31" s="1"/>
  <c r="Z64" i="31" s="1"/>
  <c r="Z63" i="31" s="1"/>
  <c r="Z62" i="31" s="1"/>
  <c r="Z61" i="31" s="1"/>
  <c r="Z60" i="31" s="1"/>
  <c r="Z59" i="31" s="1"/>
  <c r="Z58" i="31" s="1"/>
  <c r="Z57" i="31" s="1"/>
  <c r="Z56" i="31" s="1"/>
  <c r="AA69" i="31"/>
  <c r="AA68" i="31" s="1"/>
  <c r="AA67" i="31" s="1"/>
  <c r="AA66" i="31" s="1"/>
  <c r="AA65" i="31" s="1"/>
  <c r="AA64" i="31" s="1"/>
  <c r="AA63" i="31" s="1"/>
  <c r="AA62" i="31" s="1"/>
  <c r="AA61" i="31" s="1"/>
  <c r="AA60" i="31" s="1"/>
  <c r="AA59" i="31" s="1"/>
  <c r="AA58" i="31" s="1"/>
  <c r="AA57" i="31" s="1"/>
  <c r="Y15" i="31"/>
  <c r="Y14" i="31" s="1"/>
  <c r="Y13" i="31" s="1"/>
  <c r="Y12" i="31" s="1"/>
  <c r="Y11" i="31" s="1"/>
  <c r="Y10" i="31" s="1"/>
  <c r="Y9" i="31" s="1"/>
  <c r="Y8" i="31" s="1"/>
  <c r="Y7" i="31" s="1"/>
  <c r="Z16" i="31"/>
  <c r="Z15" i="31" s="1"/>
  <c r="Z14" i="31" s="1"/>
  <c r="Z13" i="31" s="1"/>
  <c r="Z12" i="31" s="1"/>
  <c r="Z11" i="31" s="1"/>
  <c r="Z10" i="31" s="1"/>
  <c r="Z9" i="31" s="1"/>
  <c r="Z8" i="31" s="1"/>
  <c r="Z7" i="31" s="1"/>
  <c r="AA17" i="31"/>
  <c r="AA16" i="31" s="1"/>
  <c r="AA15" i="31" s="1"/>
  <c r="AA14" i="31" s="1"/>
  <c r="AA13" i="31" s="1"/>
  <c r="AA12" i="31" s="1"/>
  <c r="AA11" i="31" s="1"/>
  <c r="AA10" i="31" s="1"/>
  <c r="AA9" i="31" s="1"/>
  <c r="AA8" i="31" s="1"/>
  <c r="AA7" i="31" s="1"/>
  <c r="Y28" i="31"/>
  <c r="Y27" i="31" s="1"/>
  <c r="Y26" i="31" s="1"/>
  <c r="Y25" i="31" s="1"/>
  <c r="Y24" i="31" s="1"/>
  <c r="Y23" i="31" s="1"/>
  <c r="Y22" i="31" s="1"/>
  <c r="Y21" i="31" s="1"/>
  <c r="Y20" i="31" s="1"/>
  <c r="Y19" i="31" s="1"/>
  <c r="Y18" i="31" s="1"/>
  <c r="Y17" i="31" s="1"/>
  <c r="Y16" i="31" s="1"/>
  <c r="Z29" i="31"/>
  <c r="Z28" i="31" s="1"/>
  <c r="Z27" i="31" s="1"/>
  <c r="Z26" i="31" s="1"/>
  <c r="Z25" i="31" s="1"/>
  <c r="Z24" i="31" s="1"/>
  <c r="Z23" i="31" s="1"/>
  <c r="Z22" i="31" s="1"/>
  <c r="Z21" i="31" s="1"/>
  <c r="Z20" i="31" s="1"/>
  <c r="Z19" i="31" s="1"/>
  <c r="Z18" i="31" s="1"/>
  <c r="Z17" i="31" s="1"/>
  <c r="AA30" i="31"/>
  <c r="AA29" i="31" s="1"/>
  <c r="AA28" i="31" s="1"/>
  <c r="AA27" i="31" s="1"/>
  <c r="AA26" i="31" s="1"/>
  <c r="AA25" i="31" s="1"/>
  <c r="AA24" i="31" s="1"/>
  <c r="AA23" i="31" s="1"/>
  <c r="AA22" i="31" s="1"/>
  <c r="AA21" i="31" s="1"/>
  <c r="AA20" i="31" s="1"/>
  <c r="AA19" i="31" s="1"/>
  <c r="AA18" i="31" s="1"/>
  <c r="Y41" i="31"/>
  <c r="Y40" i="31" s="1"/>
  <c r="Y39" i="31" s="1"/>
  <c r="Y38" i="31" s="1"/>
  <c r="Y37" i="31" s="1"/>
  <c r="Y36" i="31" s="1"/>
  <c r="Y35" i="31" s="1"/>
  <c r="Y34" i="31" s="1"/>
  <c r="Y33" i="31" s="1"/>
  <c r="Y32" i="31" s="1"/>
  <c r="Y31" i="31" s="1"/>
  <c r="Y30" i="31" s="1"/>
  <c r="Y29" i="31" s="1"/>
  <c r="Z42" i="31"/>
  <c r="Z41" i="31" s="1"/>
  <c r="Z40" i="31" s="1"/>
  <c r="Z39" i="31" s="1"/>
  <c r="Z38" i="31" s="1"/>
  <c r="Z37" i="31" s="1"/>
  <c r="Z36" i="31" s="1"/>
  <c r="Z35" i="31" s="1"/>
  <c r="Z34" i="31" s="1"/>
  <c r="Z33" i="31" s="1"/>
  <c r="Z32" i="31" s="1"/>
  <c r="Z31" i="31" s="1"/>
  <c r="Z30" i="31" s="1"/>
  <c r="AA43" i="31"/>
  <c r="AA42" i="31" s="1"/>
  <c r="AA41" i="31" s="1"/>
  <c r="AA40" i="31" s="1"/>
  <c r="AA39" i="31" s="1"/>
  <c r="AA38" i="31" s="1"/>
  <c r="AA37" i="31" s="1"/>
  <c r="AA36" i="31" s="1"/>
  <c r="AA35" i="31" s="1"/>
  <c r="AA34" i="31" s="1"/>
  <c r="AA33" i="31" s="1"/>
  <c r="AA32" i="31" s="1"/>
  <c r="AA31" i="31" s="1"/>
  <c r="B50" i="31"/>
  <c r="C50" i="31" s="1"/>
  <c r="D50" i="31" s="1"/>
  <c r="E50" i="31" s="1"/>
  <c r="F50" i="31"/>
  <c r="G50" i="31"/>
  <c r="I50" i="31"/>
  <c r="B51" i="31"/>
  <c r="C51" i="31" s="1"/>
  <c r="D51" i="31" s="1"/>
  <c r="E51" i="31" s="1"/>
  <c r="I51" i="31" s="1"/>
  <c r="F51" i="31"/>
  <c r="G51" i="31"/>
  <c r="B52" i="31"/>
  <c r="F52" i="31"/>
  <c r="B53" i="31"/>
  <c r="F53" i="31"/>
  <c r="B54" i="31"/>
  <c r="F54" i="31"/>
  <c r="B55" i="31"/>
  <c r="F55" i="31"/>
  <c r="B56" i="31"/>
  <c r="F56" i="31"/>
  <c r="B57" i="31"/>
  <c r="F57" i="31"/>
  <c r="B58" i="31"/>
  <c r="C58" i="31" s="1"/>
  <c r="F58" i="31"/>
  <c r="B59" i="31"/>
  <c r="C59" i="31" s="1"/>
  <c r="D59" i="31" s="1"/>
  <c r="F59" i="31"/>
  <c r="G59" i="31"/>
  <c r="G60" i="31" s="1"/>
  <c r="H60" i="31" s="1"/>
  <c r="B60" i="31"/>
  <c r="C60" i="31" s="1"/>
  <c r="D60" i="31"/>
  <c r="E60" i="31" s="1"/>
  <c r="I60" i="31" s="1"/>
  <c r="F60" i="31"/>
  <c r="B61" i="31"/>
  <c r="F61" i="31"/>
  <c r="B62" i="31"/>
  <c r="F62" i="31"/>
  <c r="B63" i="31"/>
  <c r="F63" i="31"/>
  <c r="B64" i="31"/>
  <c r="F64" i="31"/>
  <c r="B65" i="31"/>
  <c r="F65" i="31"/>
  <c r="F66" i="31" s="1"/>
  <c r="F67" i="31" s="1"/>
  <c r="B66" i="31"/>
  <c r="B67" i="31"/>
  <c r="B68" i="31"/>
  <c r="F68" i="31"/>
  <c r="F69" i="31" s="1"/>
  <c r="F70" i="31" s="1"/>
  <c r="B69" i="31"/>
  <c r="B70" i="31"/>
  <c r="B71" i="31"/>
  <c r="C71" i="31" s="1"/>
  <c r="F71" i="31"/>
  <c r="B72" i="31"/>
  <c r="C72" i="31" s="1"/>
  <c r="D72" i="31"/>
  <c r="F72" i="31"/>
  <c r="F73" i="31" s="1"/>
  <c r="F74" i="31" s="1"/>
  <c r="F75" i="31" s="1"/>
  <c r="F76" i="31" s="1"/>
  <c r="F77" i="31" s="1"/>
  <c r="F78" i="31" s="1"/>
  <c r="F79" i="31" s="1"/>
  <c r="F80" i="31" s="1"/>
  <c r="F81" i="31" s="1"/>
  <c r="F82" i="31" s="1"/>
  <c r="F83" i="31" s="1"/>
  <c r="G72" i="31"/>
  <c r="B73" i="31"/>
  <c r="G73" i="31"/>
  <c r="H73" i="31"/>
  <c r="H74" i="31" s="1"/>
  <c r="B74" i="31"/>
  <c r="G74" i="31"/>
  <c r="G75" i="31" s="1"/>
  <c r="B75" i="31"/>
  <c r="B76" i="31"/>
  <c r="B77" i="31"/>
  <c r="B78" i="31"/>
  <c r="B79" i="31"/>
  <c r="B80" i="31"/>
  <c r="B81" i="31"/>
  <c r="B82" i="31"/>
  <c r="B83" i="31"/>
  <c r="B84" i="31"/>
  <c r="C84" i="31" s="1"/>
  <c r="Y80" i="31" s="1"/>
  <c r="Y79" i="31" s="1"/>
  <c r="Y78" i="31" s="1"/>
  <c r="Y77" i="31" s="1"/>
  <c r="Y76" i="31" s="1"/>
  <c r="Y75" i="31" s="1"/>
  <c r="Y74" i="31" s="1"/>
  <c r="Y73" i="31" s="1"/>
  <c r="Y72" i="31" s="1"/>
  <c r="Y71" i="31" s="1"/>
  <c r="Y70" i="31" s="1"/>
  <c r="Y69" i="31" s="1"/>
  <c r="Y68" i="31" s="1"/>
  <c r="F84" i="31"/>
  <c r="F85" i="31" s="1"/>
  <c r="F86" i="31" s="1"/>
  <c r="F87" i="31" s="1"/>
  <c r="F88" i="31" s="1"/>
  <c r="F89" i="31" s="1"/>
  <c r="F90" i="31" s="1"/>
  <c r="F91" i="31" s="1"/>
  <c r="F92" i="31" s="1"/>
  <c r="F93" i="31" s="1"/>
  <c r="F94" i="31" s="1"/>
  <c r="F95" i="31" s="1"/>
  <c r="F96" i="31" s="1"/>
  <c r="B85" i="31"/>
  <c r="B86" i="31" s="1"/>
  <c r="B87" i="31" s="1"/>
  <c r="B88" i="31" s="1"/>
  <c r="B89" i="31" s="1"/>
  <c r="B90" i="31" s="1"/>
  <c r="B91" i="31" s="1"/>
  <c r="B92" i="31" s="1"/>
  <c r="B93" i="31" s="1"/>
  <c r="B94" i="31" s="1"/>
  <c r="B95" i="31" s="1"/>
  <c r="B96" i="31" s="1"/>
  <c r="B97" i="31" s="1"/>
  <c r="G85" i="31"/>
  <c r="G86" i="31"/>
  <c r="F97" i="31"/>
  <c r="F98" i="31" s="1"/>
  <c r="F99" i="31" s="1"/>
  <c r="F100" i="31" s="1"/>
  <c r="F101" i="31" s="1"/>
  <c r="F102" i="31" s="1"/>
  <c r="F103" i="31" s="1"/>
  <c r="F104" i="31" s="1"/>
  <c r="F105" i="31" s="1"/>
  <c r="F106" i="31" s="1"/>
  <c r="F107" i="31" s="1"/>
  <c r="F108" i="31" s="1"/>
  <c r="F109" i="31" s="1"/>
  <c r="G98" i="31"/>
  <c r="G99" i="31" s="1"/>
  <c r="F110" i="31"/>
  <c r="F111" i="31" s="1"/>
  <c r="F112" i="31" s="1"/>
  <c r="F113" i="31" s="1"/>
  <c r="F114" i="31" s="1"/>
  <c r="F115" i="31" s="1"/>
  <c r="F116" i="31" s="1"/>
  <c r="F117" i="31" s="1"/>
  <c r="F118" i="31" s="1"/>
  <c r="F119" i="31" s="1"/>
  <c r="F120" i="31" s="1"/>
  <c r="F121" i="31" s="1"/>
  <c r="F122" i="31" s="1"/>
  <c r="F123" i="31" s="1"/>
  <c r="F124" i="31" s="1"/>
  <c r="F125" i="31" s="1"/>
  <c r="F126" i="31" s="1"/>
  <c r="F127" i="31" s="1"/>
  <c r="G111" i="31"/>
  <c r="G112" i="31"/>
  <c r="H112" i="31"/>
  <c r="H113" i="31" s="1"/>
  <c r="H114" i="31" s="1"/>
  <c r="G113" i="31"/>
  <c r="G114" i="31"/>
  <c r="G115" i="31" s="1"/>
  <c r="B49" i="31"/>
  <c r="C49" i="31"/>
  <c r="D49" i="31"/>
  <c r="E49" i="31"/>
  <c r="F49" i="31"/>
  <c r="G49" i="31"/>
  <c r="I49" i="31"/>
  <c r="B7" i="31"/>
  <c r="C7" i="31" s="1"/>
  <c r="D7" i="31" s="1"/>
  <c r="E7" i="31" s="1"/>
  <c r="I7" i="31" s="1"/>
  <c r="F7" i="31"/>
  <c r="G7" i="31"/>
  <c r="G8" i="31" s="1"/>
  <c r="B8" i="31"/>
  <c r="C8" i="31" s="1"/>
  <c r="D8" i="31" s="1"/>
  <c r="E8" i="31" s="1"/>
  <c r="I8" i="31" s="1"/>
  <c r="F8" i="31"/>
  <c r="B9" i="31"/>
  <c r="C9" i="31" s="1"/>
  <c r="D9" i="31" s="1"/>
  <c r="E9" i="31" s="1"/>
  <c r="I9" i="31" s="1"/>
  <c r="F9" i="31"/>
  <c r="B10" i="31"/>
  <c r="C10" i="31" s="1"/>
  <c r="D10" i="31" s="1"/>
  <c r="E10" i="31" s="1"/>
  <c r="I10" i="31" s="1"/>
  <c r="F10" i="31"/>
  <c r="B11" i="31"/>
  <c r="F11" i="31"/>
  <c r="B12" i="31"/>
  <c r="F12" i="31"/>
  <c r="F13" i="31" s="1"/>
  <c r="F14" i="31" s="1"/>
  <c r="F15" i="31" s="1"/>
  <c r="F16" i="31" s="1"/>
  <c r="F17" i="31" s="1"/>
  <c r="F18" i="31" s="1"/>
  <c r="B13" i="31"/>
  <c r="B14" i="31"/>
  <c r="B15" i="31"/>
  <c r="B16" i="31"/>
  <c r="B17" i="31"/>
  <c r="B18" i="31"/>
  <c r="B19" i="31"/>
  <c r="C19" i="31" s="1"/>
  <c r="F19" i="31"/>
  <c r="F20" i="31" s="1"/>
  <c r="F21" i="31" s="1"/>
  <c r="F22" i="31" s="1"/>
  <c r="F23" i="31" s="1"/>
  <c r="F24" i="31" s="1"/>
  <c r="F25" i="31" s="1"/>
  <c r="F26" i="31" s="1"/>
  <c r="F27" i="31" s="1"/>
  <c r="F28" i="31" s="1"/>
  <c r="F29" i="31" s="1"/>
  <c r="F30" i="31" s="1"/>
  <c r="F31" i="31" s="1"/>
  <c r="B20" i="31"/>
  <c r="C20" i="31" s="1"/>
  <c r="D20" i="31" s="1"/>
  <c r="G20" i="31"/>
  <c r="G21" i="31" s="1"/>
  <c r="B21" i="31"/>
  <c r="C21" i="31" s="1"/>
  <c r="D21" i="31" s="1"/>
  <c r="E21" i="31" s="1"/>
  <c r="I21" i="31" s="1"/>
  <c r="B22" i="31"/>
  <c r="B23" i="31"/>
  <c r="B24" i="31"/>
  <c r="B25" i="31"/>
  <c r="B26" i="31"/>
  <c r="B27" i="31"/>
  <c r="B28" i="31"/>
  <c r="B29" i="31"/>
  <c r="B30" i="31"/>
  <c r="B31" i="31"/>
  <c r="B32" i="31"/>
  <c r="C32" i="31" s="1"/>
  <c r="F32" i="31"/>
  <c r="F33" i="31" s="1"/>
  <c r="F34" i="31" s="1"/>
  <c r="F35" i="31" s="1"/>
  <c r="F36" i="31" s="1"/>
  <c r="F37" i="31" s="1"/>
  <c r="F38" i="31" s="1"/>
  <c r="F39" i="31" s="1"/>
  <c r="F40" i="31" s="1"/>
  <c r="F41" i="31" s="1"/>
  <c r="F42" i="31" s="1"/>
  <c r="F43" i="31" s="1"/>
  <c r="F44" i="31" s="1"/>
  <c r="B33" i="31"/>
  <c r="C33" i="31" s="1"/>
  <c r="D33" i="31" s="1"/>
  <c r="G33" i="31"/>
  <c r="G34" i="31" s="1"/>
  <c r="B34" i="31"/>
  <c r="C34" i="31" s="1"/>
  <c r="D34" i="31" s="1"/>
  <c r="E34" i="31" s="1"/>
  <c r="I34" i="31" s="1"/>
  <c r="B35" i="31"/>
  <c r="C35" i="31" s="1"/>
  <c r="D35" i="31" s="1"/>
  <c r="E35" i="31" s="1"/>
  <c r="I35" i="31" s="1"/>
  <c r="B36" i="31"/>
  <c r="B37" i="31"/>
  <c r="B38" i="31"/>
  <c r="B39" i="31"/>
  <c r="B40" i="31"/>
  <c r="B41" i="31"/>
  <c r="B42" i="31"/>
  <c r="B43" i="31"/>
  <c r="B44" i="31"/>
  <c r="B45" i="31"/>
  <c r="C45" i="31" s="1"/>
  <c r="F45" i="31"/>
  <c r="F46" i="31" s="1"/>
  <c r="F47" i="31" s="1"/>
  <c r="F48" i="31" s="1"/>
  <c r="B46" i="31"/>
  <c r="G46" i="31"/>
  <c r="G47" i="31" s="1"/>
  <c r="B47" i="31"/>
  <c r="B48" i="31"/>
  <c r="O49" i="31"/>
  <c r="P49" i="31"/>
  <c r="O50" i="31"/>
  <c r="P50" i="31"/>
  <c r="O51" i="31"/>
  <c r="P51" i="31"/>
  <c r="R51" i="31" s="1"/>
  <c r="T51" i="31" s="1"/>
  <c r="S51" i="31" s="1"/>
  <c r="O52" i="31"/>
  <c r="P52" i="31"/>
  <c r="R52" i="31" s="1"/>
  <c r="T52" i="31" s="1"/>
  <c r="S52" i="31" s="1"/>
  <c r="O53" i="31"/>
  <c r="P53" i="31"/>
  <c r="R53" i="31" s="1"/>
  <c r="T53" i="31" s="1"/>
  <c r="S53" i="31" s="1"/>
  <c r="O54" i="31"/>
  <c r="P54" i="31"/>
  <c r="O55" i="31"/>
  <c r="P55" i="31"/>
  <c r="R55" i="31" s="1"/>
  <c r="T55" i="31" s="1"/>
  <c r="S55" i="31" s="1"/>
  <c r="Q49" i="31"/>
  <c r="R49" i="31" s="1"/>
  <c r="T49" i="31" s="1"/>
  <c r="S49" i="31" s="1"/>
  <c r="Q50" i="31"/>
  <c r="R50" i="31" s="1"/>
  <c r="T50" i="31" s="1"/>
  <c r="S50" i="31" s="1"/>
  <c r="Q51" i="31"/>
  <c r="Q52" i="31"/>
  <c r="Q53" i="31"/>
  <c r="Q54" i="31"/>
  <c r="R54" i="31" s="1"/>
  <c r="T54" i="31" s="1"/>
  <c r="S54" i="31" s="1"/>
  <c r="Q55" i="31"/>
  <c r="N49" i="31"/>
  <c r="N50" i="31"/>
  <c r="N51" i="31"/>
  <c r="N52" i="31"/>
  <c r="N53" i="31"/>
  <c r="N54" i="31"/>
  <c r="N55" i="31"/>
  <c r="C97" i="31" l="1"/>
  <c r="B98" i="31"/>
  <c r="B99" i="31" s="1"/>
  <c r="B100" i="31" s="1"/>
  <c r="B101" i="31" s="1"/>
  <c r="B102" i="31" s="1"/>
  <c r="B103" i="31" s="1"/>
  <c r="B104" i="31" s="1"/>
  <c r="B105" i="31" s="1"/>
  <c r="B106" i="31" s="1"/>
  <c r="B107" i="31" s="1"/>
  <c r="B108" i="31" s="1"/>
  <c r="B109" i="31" s="1"/>
  <c r="B110" i="31" s="1"/>
  <c r="G52" i="31"/>
  <c r="G87" i="31"/>
  <c r="H86" i="31"/>
  <c r="G76" i="31"/>
  <c r="H75" i="31"/>
  <c r="C99" i="31"/>
  <c r="D99" i="31" s="1"/>
  <c r="E99" i="31" s="1"/>
  <c r="I99" i="31" s="1"/>
  <c r="C53" i="31"/>
  <c r="D53" i="31" s="1"/>
  <c r="E53" i="31" s="1"/>
  <c r="I53" i="31" s="1"/>
  <c r="G100" i="31"/>
  <c r="H99" i="31"/>
  <c r="G61" i="31"/>
  <c r="G116" i="31"/>
  <c r="H115" i="31"/>
  <c r="C73" i="31"/>
  <c r="D73" i="31" s="1"/>
  <c r="E73" i="31" s="1"/>
  <c r="I73" i="31" s="1"/>
  <c r="C61" i="31"/>
  <c r="D61" i="31" s="1"/>
  <c r="E61" i="31" s="1"/>
  <c r="I61" i="31" s="1"/>
  <c r="C52" i="31"/>
  <c r="D52" i="31" s="1"/>
  <c r="E52" i="31" s="1"/>
  <c r="I52" i="31" s="1"/>
  <c r="C98" i="31"/>
  <c r="D98" i="31" s="1"/>
  <c r="C85" i="31"/>
  <c r="D85" i="31" s="1"/>
  <c r="G22" i="31"/>
  <c r="H21" i="31"/>
  <c r="G35" i="31"/>
  <c r="H34" i="31"/>
  <c r="C47" i="31"/>
  <c r="D47" i="31" s="1"/>
  <c r="E47" i="31" s="1"/>
  <c r="I47" i="31" s="1"/>
  <c r="H8" i="31"/>
  <c r="H7" i="31" s="1"/>
  <c r="G9" i="31"/>
  <c r="G48" i="31"/>
  <c r="H47" i="31"/>
  <c r="C23" i="31"/>
  <c r="D23" i="31" s="1"/>
  <c r="E23" i="31" s="1"/>
  <c r="I23" i="31" s="1"/>
  <c r="C11" i="31"/>
  <c r="D11" i="31" s="1"/>
  <c r="E11" i="31" s="1"/>
  <c r="I11" i="31" s="1"/>
  <c r="C46" i="31"/>
  <c r="D46" i="31" s="1"/>
  <c r="C36" i="31"/>
  <c r="D36" i="31" s="1"/>
  <c r="E36" i="31" s="1"/>
  <c r="I36" i="31" s="1"/>
  <c r="C22" i="31"/>
  <c r="D22" i="31" s="1"/>
  <c r="E22" i="31" s="1"/>
  <c r="I22" i="31" s="1"/>
  <c r="G24" i="23"/>
  <c r="G25" i="23" s="1"/>
  <c r="H25" i="23" s="1"/>
  <c r="G29" i="23"/>
  <c r="G30" i="23" s="1"/>
  <c r="H30" i="23" s="1"/>
  <c r="G38" i="23"/>
  <c r="G42" i="23"/>
  <c r="G43" i="23" s="1"/>
  <c r="H43" i="23" s="1"/>
  <c r="G46" i="23"/>
  <c r="G49" i="23"/>
  <c r="G50" i="23" s="1"/>
  <c r="G66" i="23"/>
  <c r="G67" i="23" s="1"/>
  <c r="F69" i="23"/>
  <c r="F70" i="23" s="1"/>
  <c r="F71" i="23" s="1"/>
  <c r="F72" i="23" s="1"/>
  <c r="G70" i="23"/>
  <c r="G71" i="23" s="1"/>
  <c r="H71" i="23" s="1"/>
  <c r="F73" i="23"/>
  <c r="F74" i="23" s="1"/>
  <c r="F75" i="23" s="1"/>
  <c r="F76" i="23" s="1"/>
  <c r="F77" i="23" s="1"/>
  <c r="F78" i="23" s="1"/>
  <c r="F79" i="23" s="1"/>
  <c r="F80" i="23" s="1"/>
  <c r="F81" i="23" s="1"/>
  <c r="F82" i="23" s="1"/>
  <c r="F83" i="23" s="1"/>
  <c r="F84" i="23" s="1"/>
  <c r="F85" i="23" s="1"/>
  <c r="F86" i="23" s="1"/>
  <c r="F87" i="23" s="1"/>
  <c r="F88" i="23" s="1"/>
  <c r="F89" i="23" s="1"/>
  <c r="F90" i="23" s="1"/>
  <c r="F91" i="23" s="1"/>
  <c r="F92" i="23" s="1"/>
  <c r="F93" i="23" s="1"/>
  <c r="F94" i="23" s="1"/>
  <c r="F95" i="23" s="1"/>
  <c r="F96" i="23" s="1"/>
  <c r="F97" i="23" s="1"/>
  <c r="F98" i="23" s="1"/>
  <c r="F99" i="23" s="1"/>
  <c r="F100" i="23" s="1"/>
  <c r="F101" i="23" s="1"/>
  <c r="F102" i="23" s="1"/>
  <c r="F103" i="23" s="1"/>
  <c r="F104" i="23" s="1"/>
  <c r="F105" i="23" s="1"/>
  <c r="F106" i="23" s="1"/>
  <c r="F107" i="23" s="1"/>
  <c r="F108" i="23" s="1"/>
  <c r="F109" i="23" s="1"/>
  <c r="F110" i="23" s="1"/>
  <c r="F111" i="23" s="1"/>
  <c r="F112" i="23" s="1"/>
  <c r="F113" i="23" s="1"/>
  <c r="F114" i="23" s="1"/>
  <c r="F115" i="23" s="1"/>
  <c r="F116" i="23" s="1"/>
  <c r="F117" i="23" s="1"/>
  <c r="F118" i="23" s="1"/>
  <c r="F119" i="23" s="1"/>
  <c r="F120" i="23" s="1"/>
  <c r="F121" i="23" s="1"/>
  <c r="F122" i="23" s="1"/>
  <c r="F123" i="23" s="1"/>
  <c r="F124" i="23" s="1"/>
  <c r="F125" i="23" s="1"/>
  <c r="F126" i="23" s="1"/>
  <c r="F127" i="23" s="1"/>
  <c r="F128" i="23" s="1"/>
  <c r="F129" i="23" s="1"/>
  <c r="F130" i="23" s="1"/>
  <c r="F131" i="23" s="1"/>
  <c r="F132" i="23" s="1"/>
  <c r="F133" i="23" s="1"/>
  <c r="F134" i="23" s="1"/>
  <c r="G87" i="23"/>
  <c r="G88" i="23" s="1"/>
  <c r="G92" i="23"/>
  <c r="G93" i="23" s="1"/>
  <c r="H93" i="23" s="1"/>
  <c r="G101" i="23"/>
  <c r="G102" i="23"/>
  <c r="G105" i="23"/>
  <c r="G106" i="23" s="1"/>
  <c r="H106" i="23" s="1"/>
  <c r="G109" i="23"/>
  <c r="G110" i="23" s="1"/>
  <c r="H110" i="23" s="1"/>
  <c r="G112" i="23"/>
  <c r="G113" i="23" s="1"/>
  <c r="G129" i="23"/>
  <c r="G130" i="23" s="1"/>
  <c r="H130" i="23" s="1"/>
  <c r="G132" i="23"/>
  <c r="G133" i="23" s="1"/>
  <c r="H133" i="23" s="1"/>
  <c r="F135" i="23"/>
  <c r="F136" i="23" s="1"/>
  <c r="F137" i="23" s="1"/>
  <c r="F138" i="23" s="1"/>
  <c r="F139" i="23" s="1"/>
  <c r="F140" i="23" s="1"/>
  <c r="F141" i="23" s="1"/>
  <c r="F142" i="23" s="1"/>
  <c r="F143" i="23" s="1"/>
  <c r="F144" i="23" s="1"/>
  <c r="F145" i="23" s="1"/>
  <c r="F146" i="23" s="1"/>
  <c r="F147" i="23" s="1"/>
  <c r="F148" i="23" s="1"/>
  <c r="F149" i="23" s="1"/>
  <c r="F150" i="23" s="1"/>
  <c r="F151" i="23" s="1"/>
  <c r="F152" i="23" s="1"/>
  <c r="F153" i="23" s="1"/>
  <c r="F154" i="23" s="1"/>
  <c r="F155" i="23" s="1"/>
  <c r="F156" i="23" s="1"/>
  <c r="F157" i="23" s="1"/>
  <c r="F158" i="23" s="1"/>
  <c r="F159" i="23" s="1"/>
  <c r="F160" i="23" s="1"/>
  <c r="F161" i="23" s="1"/>
  <c r="F162" i="23" s="1"/>
  <c r="F163" i="23" s="1"/>
  <c r="F164" i="23" s="1"/>
  <c r="F165" i="23" s="1"/>
  <c r="F166" i="23" s="1"/>
  <c r="F167" i="23" s="1"/>
  <c r="F168" i="23" s="1"/>
  <c r="F169" i="23" s="1"/>
  <c r="F170" i="23" s="1"/>
  <c r="F171" i="23" s="1"/>
  <c r="F172" i="23" s="1"/>
  <c r="F173" i="23" s="1"/>
  <c r="F174" i="23" s="1"/>
  <c r="F175" i="23" s="1"/>
  <c r="F176" i="23" s="1"/>
  <c r="F177" i="23" s="1"/>
  <c r="F178" i="23" s="1"/>
  <c r="F179" i="23" s="1"/>
  <c r="F180" i="23" s="1"/>
  <c r="F181" i="23" s="1"/>
  <c r="F182" i="23" s="1"/>
  <c r="F183" i="23" s="1"/>
  <c r="F184" i="23" s="1"/>
  <c r="F185" i="23" s="1"/>
  <c r="F186" i="23" s="1"/>
  <c r="F187" i="23" s="1"/>
  <c r="F188" i="23" s="1"/>
  <c r="F189" i="23" s="1"/>
  <c r="F190" i="23" s="1"/>
  <c r="F191" i="23" s="1"/>
  <c r="F192" i="23" s="1"/>
  <c r="F193" i="23" s="1"/>
  <c r="F194" i="23" s="1"/>
  <c r="F195" i="23" s="1"/>
  <c r="F196" i="23" s="1"/>
  <c r="F197" i="23" s="1"/>
  <c r="F198" i="23" s="1"/>
  <c r="F199" i="23" s="1"/>
  <c r="F200" i="23" s="1"/>
  <c r="G136" i="23"/>
  <c r="G153" i="23"/>
  <c r="G154" i="23" s="1"/>
  <c r="G158" i="23"/>
  <c r="G159" i="23" s="1"/>
  <c r="G160" i="23" s="1"/>
  <c r="G167" i="23"/>
  <c r="G168" i="23" s="1"/>
  <c r="G171" i="23"/>
  <c r="G172" i="23" s="1"/>
  <c r="G173" i="23" s="1"/>
  <c r="G174" i="23" s="1"/>
  <c r="G175" i="23"/>
  <c r="G176" i="23" s="1"/>
  <c r="G178" i="23"/>
  <c r="G179" i="23" s="1"/>
  <c r="G195" i="23"/>
  <c r="G198" i="23"/>
  <c r="G199" i="23"/>
  <c r="F201" i="23"/>
  <c r="F202" i="23" s="1"/>
  <c r="F203" i="23" s="1"/>
  <c r="F204" i="23" s="1"/>
  <c r="F205" i="23" s="1"/>
  <c r="F206" i="23" s="1"/>
  <c r="F207" i="23" s="1"/>
  <c r="F208" i="23" s="1"/>
  <c r="F209" i="23" s="1"/>
  <c r="F210" i="23" s="1"/>
  <c r="F211" i="23" s="1"/>
  <c r="F212" i="23" s="1"/>
  <c r="F213" i="23" s="1"/>
  <c r="F214" i="23" s="1"/>
  <c r="F215" i="23" s="1"/>
  <c r="F216" i="23" s="1"/>
  <c r="F217" i="23" s="1"/>
  <c r="F218" i="23" s="1"/>
  <c r="F219" i="23" s="1"/>
  <c r="F220" i="23" s="1"/>
  <c r="F221" i="23" s="1"/>
  <c r="F222" i="23" s="1"/>
  <c r="F223" i="23" s="1"/>
  <c r="F224" i="23" s="1"/>
  <c r="F225" i="23" s="1"/>
  <c r="F226" i="23" s="1"/>
  <c r="F227" i="23" s="1"/>
  <c r="F228" i="23" s="1"/>
  <c r="F229" i="23" s="1"/>
  <c r="F230" i="23" s="1"/>
  <c r="F231" i="23" s="1"/>
  <c r="F232" i="23" s="1"/>
  <c r="F233" i="23" s="1"/>
  <c r="F234" i="23" s="1"/>
  <c r="F235" i="23" s="1"/>
  <c r="F236" i="23" s="1"/>
  <c r="F237" i="23" s="1"/>
  <c r="F238" i="23" s="1"/>
  <c r="F239" i="23" s="1"/>
  <c r="F240" i="23" s="1"/>
  <c r="F241" i="23" s="1"/>
  <c r="F242" i="23" s="1"/>
  <c r="F243" i="23" s="1"/>
  <c r="F244" i="23" s="1"/>
  <c r="F245" i="23" s="1"/>
  <c r="F246" i="23" s="1"/>
  <c r="F247" i="23" s="1"/>
  <c r="F248" i="23" s="1"/>
  <c r="F249" i="23" s="1"/>
  <c r="G202" i="23"/>
  <c r="G203" i="23"/>
  <c r="G207" i="23"/>
  <c r="G208" i="23" s="1"/>
  <c r="G216" i="23"/>
  <c r="G217" i="23" s="1"/>
  <c r="G220" i="23"/>
  <c r="G221" i="23" s="1"/>
  <c r="G224" i="23"/>
  <c r="G225" i="23" s="1"/>
  <c r="G227" i="23"/>
  <c r="G228" i="23" s="1"/>
  <c r="G244" i="23"/>
  <c r="G245" i="23" s="1"/>
  <c r="G246" i="23" s="1"/>
  <c r="G247" i="23"/>
  <c r="G248" i="23" s="1"/>
  <c r="F250" i="23"/>
  <c r="F251" i="23" s="1"/>
  <c r="F252" i="23" s="1"/>
  <c r="F253" i="23" s="1"/>
  <c r="F254" i="23" s="1"/>
  <c r="F255" i="23" s="1"/>
  <c r="F256" i="23" s="1"/>
  <c r="F257" i="23" s="1"/>
  <c r="F258" i="23" s="1"/>
  <c r="F259" i="23" s="1"/>
  <c r="F260" i="23" s="1"/>
  <c r="F261" i="23" s="1"/>
  <c r="F262" i="23" s="1"/>
  <c r="F263" i="23" s="1"/>
  <c r="F264" i="23" s="1"/>
  <c r="F265" i="23" s="1"/>
  <c r="F266" i="23" s="1"/>
  <c r="F267" i="23" s="1"/>
  <c r="F268" i="23" s="1"/>
  <c r="F269" i="23" s="1"/>
  <c r="F270" i="23" s="1"/>
  <c r="F271" i="23" s="1"/>
  <c r="F272" i="23" s="1"/>
  <c r="F273" i="23" s="1"/>
  <c r="F274" i="23" s="1"/>
  <c r="F275" i="23" s="1"/>
  <c r="F276" i="23" s="1"/>
  <c r="F277" i="23" s="1"/>
  <c r="F278" i="23" s="1"/>
  <c r="F279" i="23" s="1"/>
  <c r="F280" i="23" s="1"/>
  <c r="F281" i="23" s="1"/>
  <c r="F282" i="23" s="1"/>
  <c r="F283" i="23" s="1"/>
  <c r="F284" i="23" s="1"/>
  <c r="F285" i="23" s="1"/>
  <c r="F286" i="23" s="1"/>
  <c r="F287" i="23" s="1"/>
  <c r="F288" i="23" s="1"/>
  <c r="F289" i="23" s="1"/>
  <c r="F290" i="23" s="1"/>
  <c r="F291" i="23" s="1"/>
  <c r="F292" i="23" s="1"/>
  <c r="F293" i="23" s="1"/>
  <c r="F294" i="23" s="1"/>
  <c r="F295" i="23" s="1"/>
  <c r="G251" i="23"/>
  <c r="G252" i="23" s="1"/>
  <c r="G256" i="23"/>
  <c r="G265" i="23"/>
  <c r="G266" i="23" s="1"/>
  <c r="G269" i="23"/>
  <c r="G270" i="23" s="1"/>
  <c r="G273" i="23"/>
  <c r="G274" i="23" s="1"/>
  <c r="G276" i="23"/>
  <c r="G277" i="23" s="1"/>
  <c r="G278" i="23" s="1"/>
  <c r="G293" i="23"/>
  <c r="G294" i="23" s="1"/>
  <c r="F296" i="23"/>
  <c r="F297" i="23" s="1"/>
  <c r="F298" i="23" s="1"/>
  <c r="F299" i="23" s="1"/>
  <c r="F300" i="23" s="1"/>
  <c r="F301" i="23" s="1"/>
  <c r="F302" i="23" s="1"/>
  <c r="F303" i="23" s="1"/>
  <c r="F304" i="23" s="1"/>
  <c r="F305" i="23" s="1"/>
  <c r="F306" i="23" s="1"/>
  <c r="F307" i="23" s="1"/>
  <c r="F308" i="23" s="1"/>
  <c r="F309" i="23" s="1"/>
  <c r="F310" i="23" s="1"/>
  <c r="F311" i="23" s="1"/>
  <c r="F312" i="23" s="1"/>
  <c r="F313" i="23" s="1"/>
  <c r="F314" i="23" s="1"/>
  <c r="F315" i="23" s="1"/>
  <c r="F316" i="23" s="1"/>
  <c r="F317" i="23" s="1"/>
  <c r="F318" i="23" s="1"/>
  <c r="F319" i="23" s="1"/>
  <c r="F320" i="23" s="1"/>
  <c r="F321" i="23" s="1"/>
  <c r="F322" i="23" s="1"/>
  <c r="F323" i="23" s="1"/>
  <c r="F324" i="23" s="1"/>
  <c r="F325" i="23" s="1"/>
  <c r="F326" i="23" s="1"/>
  <c r="F327" i="23" s="1"/>
  <c r="F328" i="23" s="1"/>
  <c r="F329" i="23" s="1"/>
  <c r="F330" i="23" s="1"/>
  <c r="F331" i="23" s="1"/>
  <c r="F332" i="23" s="1"/>
  <c r="F333" i="23" s="1"/>
  <c r="F334" i="23" s="1"/>
  <c r="F335" i="23" s="1"/>
  <c r="F336" i="23" s="1"/>
  <c r="F337" i="23" s="1"/>
  <c r="F338" i="23" s="1"/>
  <c r="F339" i="23" s="1"/>
  <c r="F340" i="23" s="1"/>
  <c r="F341" i="23" s="1"/>
  <c r="F342" i="23" s="1"/>
  <c r="F343" i="23" s="1"/>
  <c r="F344" i="23" s="1"/>
  <c r="G297" i="23"/>
  <c r="G298" i="23" s="1"/>
  <c r="H298" i="23" s="1"/>
  <c r="G302" i="23"/>
  <c r="G303" i="23" s="1"/>
  <c r="H303" i="23" s="1"/>
  <c r="G311" i="23"/>
  <c r="G312" i="23" s="1"/>
  <c r="G315" i="23"/>
  <c r="G316" i="23" s="1"/>
  <c r="G319" i="23"/>
  <c r="G320" i="23" s="1"/>
  <c r="H320" i="23" s="1"/>
  <c r="G322" i="23"/>
  <c r="G323" i="23" s="1"/>
  <c r="G339" i="23"/>
  <c r="G340" i="23" s="1"/>
  <c r="G342" i="23"/>
  <c r="G343" i="23" s="1"/>
  <c r="F345" i="23"/>
  <c r="F346" i="23" s="1"/>
  <c r="F347" i="23" s="1"/>
  <c r="F348" i="23" s="1"/>
  <c r="F349" i="23" s="1"/>
  <c r="F350" i="23" s="1"/>
  <c r="F351" i="23" s="1"/>
  <c r="F352" i="23" s="1"/>
  <c r="F353" i="23" s="1"/>
  <c r="F354" i="23" s="1"/>
  <c r="F355" i="23" s="1"/>
  <c r="F356" i="23" s="1"/>
  <c r="F357" i="23" s="1"/>
  <c r="F358" i="23" s="1"/>
  <c r="F359" i="23" s="1"/>
  <c r="F360" i="23" s="1"/>
  <c r="F361" i="23" s="1"/>
  <c r="F362" i="23" s="1"/>
  <c r="F363" i="23" s="1"/>
  <c r="F364" i="23" s="1"/>
  <c r="F365" i="23" s="1"/>
  <c r="F366" i="23" s="1"/>
  <c r="F367" i="23" s="1"/>
  <c r="F368" i="23" s="1"/>
  <c r="F369" i="23" s="1"/>
  <c r="F370" i="23" s="1"/>
  <c r="F371" i="23" s="1"/>
  <c r="F372" i="23" s="1"/>
  <c r="F373" i="23" s="1"/>
  <c r="F374" i="23" s="1"/>
  <c r="F375" i="23" s="1"/>
  <c r="F376" i="23" s="1"/>
  <c r="F377" i="23" s="1"/>
  <c r="F378" i="23" s="1"/>
  <c r="F379" i="23" s="1"/>
  <c r="F380" i="23" s="1"/>
  <c r="F381" i="23" s="1"/>
  <c r="F382" i="23" s="1"/>
  <c r="F383" i="23" s="1"/>
  <c r="F384" i="23" s="1"/>
  <c r="F385" i="23" s="1"/>
  <c r="F386" i="23" s="1"/>
  <c r="F387" i="23" s="1"/>
  <c r="F388" i="23" s="1"/>
  <c r="F389" i="23" s="1"/>
  <c r="F390" i="23" s="1"/>
  <c r="F391" i="23" s="1"/>
  <c r="F392" i="23" s="1"/>
  <c r="F393" i="23" s="1"/>
  <c r="F394" i="23" s="1"/>
  <c r="F395" i="23" s="1"/>
  <c r="F396" i="23" s="1"/>
  <c r="F397" i="23" s="1"/>
  <c r="F398" i="23" s="1"/>
  <c r="F399" i="23" s="1"/>
  <c r="F400" i="23" s="1"/>
  <c r="F401" i="23" s="1"/>
  <c r="F402" i="23" s="1"/>
  <c r="F403" i="23" s="1"/>
  <c r="F404" i="23" s="1"/>
  <c r="F405" i="23" s="1"/>
  <c r="F406" i="23" s="1"/>
  <c r="F407" i="23" s="1"/>
  <c r="F408" i="23" s="1"/>
  <c r="F409" i="23" s="1"/>
  <c r="F410" i="23" s="1"/>
  <c r="G346" i="23"/>
  <c r="G347" i="23" s="1"/>
  <c r="G363" i="23"/>
  <c r="G368" i="23"/>
  <c r="G369" i="23" s="1"/>
  <c r="G377" i="23"/>
  <c r="G381" i="23"/>
  <c r="G382" i="23" s="1"/>
  <c r="H382" i="23" s="1"/>
  <c r="G385" i="23"/>
  <c r="G388" i="23"/>
  <c r="G389" i="23" s="1"/>
  <c r="G405" i="23"/>
  <c r="F411" i="23"/>
  <c r="F412" i="23" s="1"/>
  <c r="F413" i="23" s="1"/>
  <c r="F414" i="23" s="1"/>
  <c r="F415" i="23" s="1"/>
  <c r="F416" i="23" s="1"/>
  <c r="F417" i="23" s="1"/>
  <c r="F418" i="23" s="1"/>
  <c r="F419" i="23" s="1"/>
  <c r="F420" i="23" s="1"/>
  <c r="F421" i="23" s="1"/>
  <c r="F422" i="23" s="1"/>
  <c r="F423" i="23" s="1"/>
  <c r="F424" i="23" s="1"/>
  <c r="F425" i="23" s="1"/>
  <c r="F426" i="23" s="1"/>
  <c r="F427" i="23" s="1"/>
  <c r="F428" i="23" s="1"/>
  <c r="F429" i="23" s="1"/>
  <c r="F430" i="23" s="1"/>
  <c r="F431" i="23" s="1"/>
  <c r="F432" i="23" s="1"/>
  <c r="F433" i="23" s="1"/>
  <c r="F434" i="23" s="1"/>
  <c r="F435" i="23" s="1"/>
  <c r="F436" i="23" s="1"/>
  <c r="F437" i="23" s="1"/>
  <c r="F438" i="23" s="1"/>
  <c r="F439" i="23" s="1"/>
  <c r="F440" i="23" s="1"/>
  <c r="F441" i="23" s="1"/>
  <c r="F442" i="23" s="1"/>
  <c r="F443" i="23" s="1"/>
  <c r="F444" i="23" s="1"/>
  <c r="F445" i="23" s="1"/>
  <c r="F446" i="23" s="1"/>
  <c r="F447" i="23" s="1"/>
  <c r="F448" i="23" s="1"/>
  <c r="F449" i="23" s="1"/>
  <c r="F450" i="23" s="1"/>
  <c r="F451" i="23" s="1"/>
  <c r="F452" i="23" s="1"/>
  <c r="F453" i="23" s="1"/>
  <c r="F454" i="23" s="1"/>
  <c r="F455" i="23" s="1"/>
  <c r="F456" i="23" s="1"/>
  <c r="F457" i="23" s="1"/>
  <c r="F458" i="23" s="1"/>
  <c r="F459" i="23" s="1"/>
  <c r="F460" i="23" s="1"/>
  <c r="F461" i="23" s="1"/>
  <c r="F462" i="23" s="1"/>
  <c r="F463" i="23" s="1"/>
  <c r="F464" i="23" s="1"/>
  <c r="F465" i="23" s="1"/>
  <c r="F466" i="23" s="1"/>
  <c r="F467" i="23" s="1"/>
  <c r="F468" i="23" s="1"/>
  <c r="F469" i="23" s="1"/>
  <c r="F470" i="23" s="1"/>
  <c r="F471" i="23" s="1"/>
  <c r="F472" i="23" s="1"/>
  <c r="F473" i="23" s="1"/>
  <c r="F474" i="23" s="1"/>
  <c r="F475" i="23" s="1"/>
  <c r="F476" i="23" s="1"/>
  <c r="G412" i="23"/>
  <c r="G413" i="23" s="1"/>
  <c r="G429" i="23"/>
  <c r="G434" i="23"/>
  <c r="G435" i="23" s="1"/>
  <c r="G443" i="23"/>
  <c r="G447" i="23"/>
  <c r="G451" i="23"/>
  <c r="G454" i="23"/>
  <c r="G471" i="23"/>
  <c r="F477" i="23"/>
  <c r="F478" i="23" s="1"/>
  <c r="F479" i="23" s="1"/>
  <c r="F480" i="23" s="1"/>
  <c r="F481" i="23" s="1"/>
  <c r="F482" i="23" s="1"/>
  <c r="F483" i="23" s="1"/>
  <c r="F484" i="23" s="1"/>
  <c r="F485" i="23" s="1"/>
  <c r="F486" i="23" s="1"/>
  <c r="F487" i="23" s="1"/>
  <c r="F488" i="23" s="1"/>
  <c r="F489" i="23" s="1"/>
  <c r="F490" i="23" s="1"/>
  <c r="F491" i="23" s="1"/>
  <c r="F492" i="23" s="1"/>
  <c r="F493" i="23" s="1"/>
  <c r="F494" i="23" s="1"/>
  <c r="F495" i="23" s="1"/>
  <c r="F496" i="23" s="1"/>
  <c r="F497" i="23" s="1"/>
  <c r="F498" i="23" s="1"/>
  <c r="F499" i="23" s="1"/>
  <c r="F500" i="23" s="1"/>
  <c r="F501" i="23" s="1"/>
  <c r="F502" i="23" s="1"/>
  <c r="F503" i="23" s="1"/>
  <c r="F504" i="23" s="1"/>
  <c r="F505" i="23" s="1"/>
  <c r="F506" i="23" s="1"/>
  <c r="F507" i="23" s="1"/>
  <c r="F508" i="23" s="1"/>
  <c r="F509" i="23" s="1"/>
  <c r="F510" i="23" s="1"/>
  <c r="F511" i="23" s="1"/>
  <c r="F512" i="23" s="1"/>
  <c r="F513" i="23" s="1"/>
  <c r="F514" i="23" s="1"/>
  <c r="F515" i="23" s="1"/>
  <c r="F516" i="23" s="1"/>
  <c r="F517" i="23" s="1"/>
  <c r="F518" i="23" s="1"/>
  <c r="F519" i="23" s="1"/>
  <c r="F520" i="23" s="1"/>
  <c r="F521" i="23" s="1"/>
  <c r="F522" i="23" s="1"/>
  <c r="F523" i="23" s="1"/>
  <c r="F524" i="23" s="1"/>
  <c r="F525" i="23" s="1"/>
  <c r="F526" i="23" s="1"/>
  <c r="F527" i="23" s="1"/>
  <c r="F528" i="23" s="1"/>
  <c r="F529" i="23" s="1"/>
  <c r="F530" i="23" s="1"/>
  <c r="F531" i="23" s="1"/>
  <c r="F532" i="23" s="1"/>
  <c r="F533" i="23" s="1"/>
  <c r="F534" i="23" s="1"/>
  <c r="F535" i="23" s="1"/>
  <c r="F536" i="23" s="1"/>
  <c r="F537" i="23" s="1"/>
  <c r="F538" i="23" s="1"/>
  <c r="F539" i="23" s="1"/>
  <c r="F540" i="23" s="1"/>
  <c r="F541" i="23" s="1"/>
  <c r="F542" i="23" s="1"/>
  <c r="F543" i="23" s="1"/>
  <c r="F544" i="23" s="1"/>
  <c r="F545" i="23" s="1"/>
  <c r="F546" i="23" s="1"/>
  <c r="F547" i="23" s="1"/>
  <c r="F548" i="23" s="1"/>
  <c r="F549" i="23" s="1"/>
  <c r="F550" i="23" s="1"/>
  <c r="F551" i="23" s="1"/>
  <c r="F552" i="23" s="1"/>
  <c r="F553" i="23" s="1"/>
  <c r="F554" i="23" s="1"/>
  <c r="G478" i="23"/>
  <c r="G495" i="23"/>
  <c r="G500" i="23"/>
  <c r="G509" i="23"/>
  <c r="G510" i="23" s="1"/>
  <c r="H510" i="23" s="1"/>
  <c r="G513" i="23"/>
  <c r="G514" i="23" s="1"/>
  <c r="H514" i="23" s="1"/>
  <c r="G517" i="23"/>
  <c r="G518" i="23" s="1"/>
  <c r="H518" i="23" s="1"/>
  <c r="G520" i="23"/>
  <c r="G537" i="23"/>
  <c r="G538" i="23" s="1"/>
  <c r="Q338" i="23"/>
  <c r="Q337" i="23"/>
  <c r="Q336" i="23"/>
  <c r="N35" i="31"/>
  <c r="O35" i="31"/>
  <c r="P35" i="31"/>
  <c r="Q35" i="31"/>
  <c r="G299" i="23" l="1"/>
  <c r="G300" i="23" s="1"/>
  <c r="H221" i="23"/>
  <c r="G222" i="23"/>
  <c r="G304" i="23"/>
  <c r="G305" i="23" s="1"/>
  <c r="G306" i="23" s="1"/>
  <c r="G307" i="23" s="1"/>
  <c r="G308" i="23" s="1"/>
  <c r="G309" i="23" s="1"/>
  <c r="C110" i="31"/>
  <c r="B111" i="31"/>
  <c r="H316" i="23"/>
  <c r="G317" i="23"/>
  <c r="H154" i="23"/>
  <c r="G155" i="23"/>
  <c r="G156" i="23" s="1"/>
  <c r="G209" i="23"/>
  <c r="G210" i="23" s="1"/>
  <c r="G211" i="23" s="1"/>
  <c r="G212" i="23" s="1"/>
  <c r="G213" i="23" s="1"/>
  <c r="G214" i="23" s="1"/>
  <c r="H208" i="23"/>
  <c r="G324" i="23"/>
  <c r="H323" i="23"/>
  <c r="G72" i="23"/>
  <c r="H72" i="23" s="1"/>
  <c r="G511" i="23"/>
  <c r="H511" i="23" s="1"/>
  <c r="G26" i="23"/>
  <c r="G27" i="23" s="1"/>
  <c r="G28" i="23" s="1"/>
  <c r="G62" i="31"/>
  <c r="H61" i="31"/>
  <c r="C100" i="31"/>
  <c r="G88" i="31"/>
  <c r="H87" i="31"/>
  <c r="C86" i="31"/>
  <c r="H100" i="31"/>
  <c r="G101" i="31"/>
  <c r="C62" i="31"/>
  <c r="C54" i="31"/>
  <c r="C74" i="31"/>
  <c r="G53" i="31"/>
  <c r="H116" i="31"/>
  <c r="G117" i="31"/>
  <c r="H76" i="31"/>
  <c r="G77" i="31"/>
  <c r="C37" i="31"/>
  <c r="H35" i="31"/>
  <c r="G36" i="31"/>
  <c r="C24" i="31"/>
  <c r="C48" i="31"/>
  <c r="D48" i="31" s="1"/>
  <c r="E48" i="31" s="1"/>
  <c r="I48" i="31" s="1"/>
  <c r="H48" i="31"/>
  <c r="H49" i="31" s="1"/>
  <c r="H50" i="31" s="1"/>
  <c r="H51" i="31" s="1"/>
  <c r="H52" i="31" s="1"/>
  <c r="G23" i="31"/>
  <c r="H22" i="31"/>
  <c r="G10" i="31"/>
  <c r="H9" i="31"/>
  <c r="C12" i="31"/>
  <c r="H389" i="23"/>
  <c r="G390" i="23"/>
  <c r="G391" i="23" s="1"/>
  <c r="G392" i="23" s="1"/>
  <c r="G393" i="23" s="1"/>
  <c r="G394" i="23" s="1"/>
  <c r="G395" i="23" s="1"/>
  <c r="G396" i="23" s="1"/>
  <c r="G397" i="23" s="1"/>
  <c r="G398" i="23" s="1"/>
  <c r="G399" i="23" s="1"/>
  <c r="G400" i="23" s="1"/>
  <c r="G401" i="23" s="1"/>
  <c r="H343" i="23"/>
  <c r="G344" i="23"/>
  <c r="G345" i="23" s="1"/>
  <c r="H538" i="23"/>
  <c r="G539" i="23"/>
  <c r="H299" i="23"/>
  <c r="H300" i="23" s="1"/>
  <c r="G31" i="23"/>
  <c r="H199" i="23"/>
  <c r="G200" i="23"/>
  <c r="G201" i="23" s="1"/>
  <c r="H347" i="23"/>
  <c r="G348" i="23"/>
  <c r="G349" i="23" s="1"/>
  <c r="G350" i="23" s="1"/>
  <c r="G351" i="23" s="1"/>
  <c r="G352" i="23" s="1"/>
  <c r="G353" i="23" s="1"/>
  <c r="G354" i="23" s="1"/>
  <c r="G355" i="23" s="1"/>
  <c r="G356" i="23" s="1"/>
  <c r="H225" i="23"/>
  <c r="G226" i="23"/>
  <c r="H217" i="23"/>
  <c r="G218" i="23"/>
  <c r="G219" i="23" s="1"/>
  <c r="H220" i="23" s="1"/>
  <c r="H179" i="23"/>
  <c r="G180" i="23"/>
  <c r="H340" i="23"/>
  <c r="G341" i="23"/>
  <c r="H67" i="23"/>
  <c r="G68" i="23"/>
  <c r="G69" i="23" s="1"/>
  <c r="H29" i="23"/>
  <c r="G196" i="23"/>
  <c r="H369" i="23"/>
  <c r="G370" i="23"/>
  <c r="G371" i="23" s="1"/>
  <c r="G519" i="23"/>
  <c r="H519" i="23" s="1"/>
  <c r="G321" i="23"/>
  <c r="H321" i="23" s="1"/>
  <c r="H203" i="23"/>
  <c r="G204" i="23"/>
  <c r="G205" i="23" s="1"/>
  <c r="G206" i="23" s="1"/>
  <c r="G406" i="23"/>
  <c r="H312" i="23"/>
  <c r="G313" i="23"/>
  <c r="G301" i="23"/>
  <c r="H302" i="23" s="1"/>
  <c r="G114" i="23"/>
  <c r="G115" i="23" s="1"/>
  <c r="H113" i="23"/>
  <c r="G44" i="23"/>
  <c r="H44" i="23" s="1"/>
  <c r="G107" i="23"/>
  <c r="H107" i="23" s="1"/>
  <c r="G430" i="23"/>
  <c r="G378" i="23"/>
  <c r="G521" i="23"/>
  <c r="G515" i="23"/>
  <c r="G452" i="23"/>
  <c r="G444" i="23"/>
  <c r="H413" i="23"/>
  <c r="G414" i="23"/>
  <c r="G501" i="23"/>
  <c r="H435" i="23"/>
  <c r="G436" i="23"/>
  <c r="G540" i="23"/>
  <c r="G479" i="23"/>
  <c r="G455" i="23"/>
  <c r="G496" i="23"/>
  <c r="G472" i="23"/>
  <c r="G448" i="23"/>
  <c r="G386" i="23"/>
  <c r="H248" i="23"/>
  <c r="H247" i="23" s="1"/>
  <c r="G249" i="23"/>
  <c r="G275" i="23"/>
  <c r="H274" i="23"/>
  <c r="G364" i="23"/>
  <c r="G257" i="23"/>
  <c r="H304" i="23"/>
  <c r="H305" i="23" s="1"/>
  <c r="H306" i="23" s="1"/>
  <c r="H307" i="23" s="1"/>
  <c r="G271" i="23"/>
  <c r="H270" i="23"/>
  <c r="G383" i="23"/>
  <c r="G267" i="23"/>
  <c r="H266" i="23"/>
  <c r="G295" i="23"/>
  <c r="H294" i="23"/>
  <c r="G279" i="23"/>
  <c r="G253" i="23"/>
  <c r="H252" i="23"/>
  <c r="G229" i="23"/>
  <c r="H228" i="23"/>
  <c r="G137" i="23"/>
  <c r="H277" i="23"/>
  <c r="H278" i="23" s="1"/>
  <c r="H245" i="23"/>
  <c r="H246" i="23" s="1"/>
  <c r="G169" i="23"/>
  <c r="H168" i="23"/>
  <c r="G161" i="23"/>
  <c r="H172" i="23"/>
  <c r="H173" i="23" s="1"/>
  <c r="H174" i="23" s="1"/>
  <c r="G177" i="23"/>
  <c r="H176" i="23"/>
  <c r="H175" i="23" s="1"/>
  <c r="G131" i="23"/>
  <c r="G103" i="23"/>
  <c r="H102" i="23"/>
  <c r="G94" i="23"/>
  <c r="H159" i="23"/>
  <c r="H160" i="23" s="1"/>
  <c r="G134" i="23"/>
  <c r="G111" i="23"/>
  <c r="H111" i="23" s="1"/>
  <c r="G108" i="23"/>
  <c r="G89" i="23"/>
  <c r="H88" i="23"/>
  <c r="G51" i="23"/>
  <c r="H50" i="23"/>
  <c r="G47" i="23"/>
  <c r="G39" i="23"/>
  <c r="H26" i="23"/>
  <c r="H27" i="23" s="1"/>
  <c r="H28" i="23" s="1"/>
  <c r="R35" i="31"/>
  <c r="T35" i="31" s="1"/>
  <c r="S35" i="31" s="1"/>
  <c r="S407" i="23"/>
  <c r="R407" i="23" s="1"/>
  <c r="E34" i="35"/>
  <c r="E24" i="34"/>
  <c r="E23" i="35"/>
  <c r="E26" i="35"/>
  <c r="E25" i="35"/>
  <c r="E24" i="35"/>
  <c r="E22" i="35"/>
  <c r="E21" i="35"/>
  <c r="E20" i="35"/>
  <c r="E16" i="35"/>
  <c r="E35" i="34"/>
  <c r="E27" i="34"/>
  <c r="E26" i="34"/>
  <c r="E25" i="34"/>
  <c r="E17" i="34"/>
  <c r="H222" i="23" l="1"/>
  <c r="H344" i="23"/>
  <c r="H345" i="23" s="1"/>
  <c r="H209" i="23"/>
  <c r="H210" i="23" s="1"/>
  <c r="H211" i="23" s="1"/>
  <c r="H212" i="23" s="1"/>
  <c r="G223" i="23"/>
  <c r="H317" i="23"/>
  <c r="H308" i="23"/>
  <c r="H309" i="23" s="1"/>
  <c r="G318" i="23"/>
  <c r="G73" i="23"/>
  <c r="H73" i="23" s="1"/>
  <c r="H390" i="23"/>
  <c r="H391" i="23" s="1"/>
  <c r="H392" i="23" s="1"/>
  <c r="H393" i="23" s="1"/>
  <c r="H394" i="23" s="1"/>
  <c r="H395" i="23" s="1"/>
  <c r="H396" i="23" s="1"/>
  <c r="H397" i="23" s="1"/>
  <c r="H398" i="23" s="1"/>
  <c r="H399" i="23" s="1"/>
  <c r="H400" i="23" s="1"/>
  <c r="G512" i="23"/>
  <c r="H513" i="23" s="1"/>
  <c r="H227" i="23"/>
  <c r="G45" i="23"/>
  <c r="H114" i="23"/>
  <c r="H115" i="23" s="1"/>
  <c r="H155" i="23"/>
  <c r="H301" i="23"/>
  <c r="H324" i="23"/>
  <c r="C111" i="31"/>
  <c r="D111" i="31" s="1"/>
  <c r="B112" i="31"/>
  <c r="H207" i="23"/>
  <c r="H202" i="23"/>
  <c r="G157" i="23"/>
  <c r="H158" i="23" s="1"/>
  <c r="H156" i="23"/>
  <c r="H346" i="23"/>
  <c r="H213" i="23"/>
  <c r="H214" i="23" s="1"/>
  <c r="H200" i="23"/>
  <c r="H201" i="23" s="1"/>
  <c r="H224" i="23"/>
  <c r="G325" i="23"/>
  <c r="G326" i="23" s="1"/>
  <c r="H218" i="23"/>
  <c r="H219" i="23" s="1"/>
  <c r="H370" i="23"/>
  <c r="H371" i="23" s="1"/>
  <c r="H223" i="23"/>
  <c r="H341" i="23"/>
  <c r="D100" i="31"/>
  <c r="E100" i="31" s="1"/>
  <c r="I100" i="31" s="1"/>
  <c r="C101" i="31"/>
  <c r="H53" i="31"/>
  <c r="G54" i="31"/>
  <c r="D74" i="31"/>
  <c r="E74" i="31" s="1"/>
  <c r="I74" i="31" s="1"/>
  <c r="C75" i="31"/>
  <c r="H77" i="31"/>
  <c r="G78" i="31"/>
  <c r="G118" i="31"/>
  <c r="H117" i="31"/>
  <c r="H101" i="31"/>
  <c r="G102" i="31"/>
  <c r="D86" i="31"/>
  <c r="E86" i="31" s="1"/>
  <c r="I86" i="31" s="1"/>
  <c r="C87" i="31"/>
  <c r="D54" i="31"/>
  <c r="E54" i="31" s="1"/>
  <c r="I54" i="31" s="1"/>
  <c r="C55" i="31"/>
  <c r="H88" i="31"/>
  <c r="G89" i="31"/>
  <c r="D62" i="31"/>
  <c r="E62" i="31" s="1"/>
  <c r="I62" i="31" s="1"/>
  <c r="C63" i="31"/>
  <c r="G63" i="31"/>
  <c r="H62" i="31"/>
  <c r="H23" i="31"/>
  <c r="G24" i="31"/>
  <c r="D12" i="31"/>
  <c r="E12" i="31" s="1"/>
  <c r="I12" i="31" s="1"/>
  <c r="C13" i="31"/>
  <c r="D24" i="31"/>
  <c r="E24" i="31" s="1"/>
  <c r="I24" i="31" s="1"/>
  <c r="C25" i="31"/>
  <c r="H36" i="31"/>
  <c r="G37" i="31"/>
  <c r="G11" i="31"/>
  <c r="H10" i="31"/>
  <c r="D37" i="31"/>
  <c r="E37" i="31" s="1"/>
  <c r="I37" i="31" s="1"/>
  <c r="C38" i="31"/>
  <c r="H348" i="23"/>
  <c r="H349" i="23" s="1"/>
  <c r="H350" i="23" s="1"/>
  <c r="H351" i="23" s="1"/>
  <c r="H352" i="23" s="1"/>
  <c r="H353" i="23" s="1"/>
  <c r="H354" i="23" s="1"/>
  <c r="H355" i="23" s="1"/>
  <c r="H356" i="23" s="1"/>
  <c r="H196" i="23"/>
  <c r="G197" i="23"/>
  <c r="H539" i="23"/>
  <c r="H540" i="23" s="1"/>
  <c r="H342" i="23"/>
  <c r="H406" i="23"/>
  <c r="G407" i="23"/>
  <c r="G215" i="23"/>
  <c r="H322" i="23"/>
  <c r="H68" i="23"/>
  <c r="H69" i="23" s="1"/>
  <c r="H226" i="23"/>
  <c r="H204" i="23"/>
  <c r="H205" i="23" s="1"/>
  <c r="H206" i="23" s="1"/>
  <c r="G32" i="23"/>
  <c r="G33" i="23" s="1"/>
  <c r="G34" i="23" s="1"/>
  <c r="G35" i="23" s="1"/>
  <c r="H31" i="23"/>
  <c r="G310" i="23"/>
  <c r="H311" i="23" s="1"/>
  <c r="H401" i="23"/>
  <c r="G402" i="23"/>
  <c r="H313" i="23"/>
  <c r="G314" i="23"/>
  <c r="H180" i="23"/>
  <c r="G181" i="23"/>
  <c r="H108" i="23"/>
  <c r="H109" i="23"/>
  <c r="G138" i="23"/>
  <c r="H137" i="23"/>
  <c r="H279" i="23"/>
  <c r="G280" i="23"/>
  <c r="H276" i="23"/>
  <c r="H275" i="23"/>
  <c r="H472" i="23"/>
  <c r="G473" i="23"/>
  <c r="H521" i="23"/>
  <c r="H520" i="23" s="1"/>
  <c r="G522" i="23"/>
  <c r="H70" i="23"/>
  <c r="H157" i="23"/>
  <c r="H448" i="23"/>
  <c r="G449" i="23"/>
  <c r="H501" i="23"/>
  <c r="G502" i="23"/>
  <c r="G90" i="23"/>
  <c r="H89" i="23"/>
  <c r="H112" i="23"/>
  <c r="H103" i="23"/>
  <c r="G104" i="23"/>
  <c r="H177" i="23"/>
  <c r="H178" i="23"/>
  <c r="G170" i="23"/>
  <c r="H169" i="23"/>
  <c r="H383" i="23"/>
  <c r="G384" i="23"/>
  <c r="G357" i="23"/>
  <c r="H386" i="23"/>
  <c r="G387" i="23"/>
  <c r="H496" i="23"/>
  <c r="G497" i="23"/>
  <c r="H414" i="23"/>
  <c r="G415" i="23"/>
  <c r="H257" i="23"/>
  <c r="G258" i="23"/>
  <c r="H479" i="23"/>
  <c r="G480" i="23"/>
  <c r="H515" i="23"/>
  <c r="G516" i="23"/>
  <c r="G116" i="23"/>
  <c r="G296" i="23"/>
  <c r="H295" i="23"/>
  <c r="H364" i="23"/>
  <c r="G365" i="23"/>
  <c r="H378" i="23"/>
  <c r="G379" i="23"/>
  <c r="G135" i="23"/>
  <c r="H134" i="23"/>
  <c r="H271" i="23"/>
  <c r="G272" i="23"/>
  <c r="G541" i="23"/>
  <c r="H444" i="23"/>
  <c r="G445" i="23"/>
  <c r="G162" i="23"/>
  <c r="H161" i="23"/>
  <c r="H132" i="23"/>
  <c r="H131" i="23"/>
  <c r="H45" i="23"/>
  <c r="G230" i="23"/>
  <c r="H229" i="23"/>
  <c r="H51" i="23"/>
  <c r="G52" i="23"/>
  <c r="G95" i="23"/>
  <c r="H94" i="23"/>
  <c r="G40" i="23"/>
  <c r="H39" i="23"/>
  <c r="G48" i="23"/>
  <c r="H47" i="23"/>
  <c r="H46" i="23" s="1"/>
  <c r="G250" i="23"/>
  <c r="H249" i="23"/>
  <c r="H455" i="23"/>
  <c r="G456" i="23"/>
  <c r="H436" i="23"/>
  <c r="G437" i="23"/>
  <c r="H452" i="23"/>
  <c r="G453" i="23"/>
  <c r="H430" i="23"/>
  <c r="G431" i="23"/>
  <c r="G254" i="23"/>
  <c r="H253" i="23"/>
  <c r="G268" i="23"/>
  <c r="H267" i="23"/>
  <c r="G372" i="23"/>
  <c r="H318" i="23" l="1"/>
  <c r="G74" i="23"/>
  <c r="H319" i="23"/>
  <c r="H512" i="23"/>
  <c r="H325" i="23"/>
  <c r="H326" i="23" s="1"/>
  <c r="H327" i="23" s="1"/>
  <c r="H328" i="23" s="1"/>
  <c r="H329" i="23" s="1"/>
  <c r="H330" i="23" s="1"/>
  <c r="H331" i="23" s="1"/>
  <c r="H332" i="23" s="1"/>
  <c r="H333" i="23" s="1"/>
  <c r="H334" i="23" s="1"/>
  <c r="H310" i="23"/>
  <c r="B113" i="31"/>
  <c r="C112" i="31"/>
  <c r="D112" i="31" s="1"/>
  <c r="E112" i="31" s="1"/>
  <c r="I112" i="31" s="1"/>
  <c r="D87" i="31"/>
  <c r="E87" i="31" s="1"/>
  <c r="I87" i="31" s="1"/>
  <c r="C88" i="31"/>
  <c r="D75" i="31"/>
  <c r="E75" i="31" s="1"/>
  <c r="I75" i="31" s="1"/>
  <c r="C76" i="31"/>
  <c r="D63" i="31"/>
  <c r="E63" i="31" s="1"/>
  <c r="I63" i="31" s="1"/>
  <c r="C64" i="31"/>
  <c r="G103" i="31"/>
  <c r="H102" i="31"/>
  <c r="H89" i="31"/>
  <c r="G90" i="31"/>
  <c r="D101" i="31"/>
  <c r="E101" i="31" s="1"/>
  <c r="I101" i="31" s="1"/>
  <c r="C102" i="31"/>
  <c r="G119" i="31"/>
  <c r="H118" i="31"/>
  <c r="D55" i="31"/>
  <c r="E55" i="31" s="1"/>
  <c r="I55" i="31" s="1"/>
  <c r="C56" i="31"/>
  <c r="G79" i="31"/>
  <c r="H78" i="31"/>
  <c r="G64" i="31"/>
  <c r="H63" i="31"/>
  <c r="G55" i="31"/>
  <c r="H54" i="31"/>
  <c r="D25" i="31"/>
  <c r="E25" i="31" s="1"/>
  <c r="I25" i="31" s="1"/>
  <c r="C26" i="31"/>
  <c r="H37" i="31"/>
  <c r="G38" i="31"/>
  <c r="D38" i="31"/>
  <c r="E38" i="31" s="1"/>
  <c r="I38" i="31" s="1"/>
  <c r="C39" i="31"/>
  <c r="D13" i="31"/>
  <c r="E13" i="31" s="1"/>
  <c r="I13" i="31" s="1"/>
  <c r="C14" i="31"/>
  <c r="G25" i="31"/>
  <c r="H24" i="31"/>
  <c r="H11" i="31"/>
  <c r="G12" i="31"/>
  <c r="H35" i="23"/>
  <c r="G36" i="23"/>
  <c r="H215" i="23"/>
  <c r="H216" i="23"/>
  <c r="H314" i="23"/>
  <c r="H315" i="23"/>
  <c r="G327" i="23"/>
  <c r="G328" i="23" s="1"/>
  <c r="G329" i="23" s="1"/>
  <c r="G330" i="23" s="1"/>
  <c r="G331" i="23" s="1"/>
  <c r="G332" i="23" s="1"/>
  <c r="G333" i="23" s="1"/>
  <c r="G334" i="23" s="1"/>
  <c r="G335" i="23" s="1"/>
  <c r="H402" i="23"/>
  <c r="G403" i="23"/>
  <c r="H407" i="23"/>
  <c r="G408" i="23"/>
  <c r="H198" i="23"/>
  <c r="H197" i="23"/>
  <c r="G182" i="23"/>
  <c r="H181" i="23"/>
  <c r="H32" i="23"/>
  <c r="H33" i="23" s="1"/>
  <c r="H34" i="23" s="1"/>
  <c r="G255" i="23"/>
  <c r="H254" i="23"/>
  <c r="G231" i="23"/>
  <c r="H230" i="23"/>
  <c r="H541" i="23"/>
  <c r="G542" i="23"/>
  <c r="H379" i="23"/>
  <c r="G380" i="23"/>
  <c r="H516" i="23"/>
  <c r="H517" i="23"/>
  <c r="H497" i="23"/>
  <c r="G498" i="23"/>
  <c r="H90" i="23"/>
  <c r="G91" i="23"/>
  <c r="H280" i="23"/>
  <c r="G281" i="23"/>
  <c r="H135" i="23"/>
  <c r="H136" i="23"/>
  <c r="H170" i="23"/>
  <c r="H171" i="23"/>
  <c r="H431" i="23"/>
  <c r="G432" i="23"/>
  <c r="H250" i="23"/>
  <c r="H251" i="23"/>
  <c r="H40" i="23"/>
  <c r="G41" i="23"/>
  <c r="H365" i="23"/>
  <c r="G366" i="23"/>
  <c r="H480" i="23"/>
  <c r="G481" i="23"/>
  <c r="H387" i="23"/>
  <c r="H388" i="23"/>
  <c r="H502" i="23"/>
  <c r="G503" i="23"/>
  <c r="H522" i="23"/>
  <c r="G523" i="23"/>
  <c r="H138" i="23"/>
  <c r="G139" i="23"/>
  <c r="H268" i="23"/>
  <c r="H269" i="23"/>
  <c r="H456" i="23"/>
  <c r="G457" i="23"/>
  <c r="H372" i="23"/>
  <c r="G373" i="23"/>
  <c r="H453" i="23"/>
  <c r="H454" i="23"/>
  <c r="H95" i="23"/>
  <c r="G96" i="23"/>
  <c r="H272" i="23"/>
  <c r="H273" i="23"/>
  <c r="G259" i="23"/>
  <c r="H258" i="23"/>
  <c r="H357" i="23"/>
  <c r="G358" i="23"/>
  <c r="H104" i="23"/>
  <c r="H105" i="23"/>
  <c r="H449" i="23"/>
  <c r="G450" i="23"/>
  <c r="H473" i="23"/>
  <c r="G474" i="23"/>
  <c r="H437" i="23"/>
  <c r="G438" i="23"/>
  <c r="G53" i="23"/>
  <c r="H52" i="23"/>
  <c r="H162" i="23"/>
  <c r="G163" i="23"/>
  <c r="H296" i="23"/>
  <c r="H297" i="23"/>
  <c r="H49" i="23"/>
  <c r="H48" i="23"/>
  <c r="H445" i="23"/>
  <c r="G446" i="23"/>
  <c r="H116" i="23"/>
  <c r="G117" i="23"/>
  <c r="H415" i="23"/>
  <c r="G416" i="23"/>
  <c r="H384" i="23"/>
  <c r="H385" i="23"/>
  <c r="H74" i="23" l="1"/>
  <c r="G75" i="23"/>
  <c r="C113" i="31"/>
  <c r="D113" i="31" s="1"/>
  <c r="E113" i="31" s="1"/>
  <c r="I113" i="31" s="1"/>
  <c r="B114" i="31"/>
  <c r="D56" i="31"/>
  <c r="E56" i="31" s="1"/>
  <c r="I56" i="31" s="1"/>
  <c r="C57" i="31"/>
  <c r="G56" i="31"/>
  <c r="H55" i="31"/>
  <c r="G120" i="31"/>
  <c r="H119" i="31"/>
  <c r="G91" i="31"/>
  <c r="H90" i="31"/>
  <c r="D88" i="31"/>
  <c r="E88" i="31" s="1"/>
  <c r="I88" i="31" s="1"/>
  <c r="C89" i="31"/>
  <c r="G104" i="31"/>
  <c r="H103" i="31"/>
  <c r="D64" i="31"/>
  <c r="E64" i="31" s="1"/>
  <c r="I64" i="31" s="1"/>
  <c r="C65" i="31"/>
  <c r="H64" i="31"/>
  <c r="G65" i="31"/>
  <c r="D102" i="31"/>
  <c r="E102" i="31" s="1"/>
  <c r="I102" i="31" s="1"/>
  <c r="C103" i="31"/>
  <c r="D76" i="31"/>
  <c r="E76" i="31" s="1"/>
  <c r="I76" i="31" s="1"/>
  <c r="C77" i="31"/>
  <c r="G80" i="31"/>
  <c r="H79" i="31"/>
  <c r="D39" i="31"/>
  <c r="E39" i="31" s="1"/>
  <c r="I39" i="31" s="1"/>
  <c r="C40" i="31"/>
  <c r="G13" i="31"/>
  <c r="H12" i="31"/>
  <c r="G39" i="31"/>
  <c r="H38" i="31"/>
  <c r="D26" i="31"/>
  <c r="E26" i="31" s="1"/>
  <c r="I26" i="31" s="1"/>
  <c r="C27" i="31"/>
  <c r="D14" i="31"/>
  <c r="E14" i="31" s="1"/>
  <c r="I14" i="31" s="1"/>
  <c r="C15" i="31"/>
  <c r="H25" i="31"/>
  <c r="G26" i="31"/>
  <c r="G183" i="23"/>
  <c r="H182" i="23"/>
  <c r="H408" i="23"/>
  <c r="G409" i="23"/>
  <c r="G404" i="23"/>
  <c r="H405" i="23" s="1"/>
  <c r="H403" i="23"/>
  <c r="H36" i="23"/>
  <c r="G37" i="23"/>
  <c r="H335" i="23"/>
  <c r="G336" i="23"/>
  <c r="H457" i="23"/>
  <c r="G458" i="23"/>
  <c r="H446" i="23"/>
  <c r="H447" i="23"/>
  <c r="H438" i="23"/>
  <c r="G439" i="23"/>
  <c r="H358" i="23"/>
  <c r="G359" i="23"/>
  <c r="H41" i="23"/>
  <c r="H42" i="23"/>
  <c r="H498" i="23"/>
  <c r="G499" i="23"/>
  <c r="H503" i="23"/>
  <c r="G504" i="23"/>
  <c r="H91" i="23"/>
  <c r="H92" i="23"/>
  <c r="G54" i="23"/>
  <c r="H53" i="23"/>
  <c r="H231" i="23"/>
  <c r="G232" i="23"/>
  <c r="G140" i="23"/>
  <c r="H139" i="23"/>
  <c r="H481" i="23"/>
  <c r="G482" i="23"/>
  <c r="G260" i="23"/>
  <c r="H259" i="23"/>
  <c r="H255" i="23"/>
  <c r="H256" i="23"/>
  <c r="H96" i="23"/>
  <c r="G97" i="23"/>
  <c r="H542" i="23"/>
  <c r="G543" i="23"/>
  <c r="H416" i="23"/>
  <c r="G417" i="23"/>
  <c r="H474" i="23"/>
  <c r="G475" i="23"/>
  <c r="G118" i="23"/>
  <c r="H117" i="23"/>
  <c r="H163" i="23"/>
  <c r="G164" i="23"/>
  <c r="H450" i="23"/>
  <c r="H451" i="23"/>
  <c r="H373" i="23"/>
  <c r="G374" i="23"/>
  <c r="H523" i="23"/>
  <c r="G524" i="23"/>
  <c r="H366" i="23"/>
  <c r="G367" i="23"/>
  <c r="H432" i="23"/>
  <c r="G433" i="23"/>
  <c r="H281" i="23"/>
  <c r="G282" i="23"/>
  <c r="H380" i="23"/>
  <c r="H381" i="23"/>
  <c r="H75" i="23" l="1"/>
  <c r="G76" i="23"/>
  <c r="H404" i="23"/>
  <c r="B115" i="31"/>
  <c r="C114" i="31"/>
  <c r="D114" i="31" s="1"/>
  <c r="E114" i="31" s="1"/>
  <c r="I114" i="31" s="1"/>
  <c r="H80" i="31"/>
  <c r="G81" i="31"/>
  <c r="G92" i="31"/>
  <c r="H91" i="31"/>
  <c r="D77" i="31"/>
  <c r="E77" i="31" s="1"/>
  <c r="I77" i="31" s="1"/>
  <c r="C78" i="31"/>
  <c r="D103" i="31"/>
  <c r="E103" i="31" s="1"/>
  <c r="I103" i="31" s="1"/>
  <c r="C104" i="31"/>
  <c r="H104" i="31"/>
  <c r="G105" i="31"/>
  <c r="H56" i="31"/>
  <c r="G57" i="31"/>
  <c r="D89" i="31"/>
  <c r="E89" i="31" s="1"/>
  <c r="I89" i="31" s="1"/>
  <c r="C90" i="31"/>
  <c r="D58" i="31"/>
  <c r="D57" i="31"/>
  <c r="E57" i="31" s="1"/>
  <c r="I57" i="31" s="1"/>
  <c r="H65" i="31"/>
  <c r="G66" i="31"/>
  <c r="D65" i="31"/>
  <c r="E65" i="31" s="1"/>
  <c r="I65" i="31" s="1"/>
  <c r="C66" i="31"/>
  <c r="H120" i="31"/>
  <c r="G121" i="31"/>
  <c r="G14" i="31"/>
  <c r="H13" i="31"/>
  <c r="G40" i="31"/>
  <c r="H39" i="31"/>
  <c r="D15" i="31"/>
  <c r="E15" i="31" s="1"/>
  <c r="I15" i="31" s="1"/>
  <c r="C16" i="31"/>
  <c r="D40" i="31"/>
  <c r="E40" i="31" s="1"/>
  <c r="I40" i="31" s="1"/>
  <c r="C41" i="31"/>
  <c r="D27" i="31"/>
  <c r="E27" i="31" s="1"/>
  <c r="I27" i="31" s="1"/>
  <c r="C28" i="31"/>
  <c r="G27" i="31"/>
  <c r="H26" i="31"/>
  <c r="G410" i="23"/>
  <c r="H409" i="23"/>
  <c r="H37" i="23"/>
  <c r="H38" i="23"/>
  <c r="G337" i="23"/>
  <c r="G338" i="23" s="1"/>
  <c r="H339" i="23" s="1"/>
  <c r="H336" i="23"/>
  <c r="H183" i="23"/>
  <c r="G184" i="23"/>
  <c r="H232" i="23"/>
  <c r="G233" i="23"/>
  <c r="H367" i="23"/>
  <c r="H368" i="23"/>
  <c r="H543" i="23"/>
  <c r="G544" i="23"/>
  <c r="H499" i="23"/>
  <c r="H500" i="23"/>
  <c r="G261" i="23"/>
  <c r="H260" i="23"/>
  <c r="H54" i="23"/>
  <c r="G55" i="23"/>
  <c r="H417" i="23"/>
  <c r="G418" i="23"/>
  <c r="H439" i="23"/>
  <c r="G440" i="23"/>
  <c r="G165" i="23"/>
  <c r="H164" i="23"/>
  <c r="H524" i="23"/>
  <c r="G525" i="23"/>
  <c r="H482" i="23"/>
  <c r="G483" i="23"/>
  <c r="H118" i="23"/>
  <c r="G119" i="23"/>
  <c r="H433" i="23"/>
  <c r="H434" i="23"/>
  <c r="G283" i="23"/>
  <c r="H282" i="23"/>
  <c r="H374" i="23"/>
  <c r="G375" i="23"/>
  <c r="H475" i="23"/>
  <c r="G476" i="23"/>
  <c r="G98" i="23"/>
  <c r="H97" i="23"/>
  <c r="H504" i="23"/>
  <c r="G505" i="23"/>
  <c r="H359" i="23"/>
  <c r="G360" i="23"/>
  <c r="H458" i="23"/>
  <c r="G459" i="23"/>
  <c r="H140" i="23"/>
  <c r="G141" i="23"/>
  <c r="H76" i="23" l="1"/>
  <c r="G77" i="23"/>
  <c r="C115" i="31"/>
  <c r="D115" i="31" s="1"/>
  <c r="E115" i="31" s="1"/>
  <c r="I115" i="31" s="1"/>
  <c r="B116" i="31"/>
  <c r="H337" i="23"/>
  <c r="H338" i="23" s="1"/>
  <c r="G67" i="31"/>
  <c r="H66" i="31"/>
  <c r="H57" i="31"/>
  <c r="G58" i="31"/>
  <c r="H92" i="31"/>
  <c r="G93" i="31"/>
  <c r="G122" i="31"/>
  <c r="H121" i="31"/>
  <c r="D90" i="31"/>
  <c r="E90" i="31" s="1"/>
  <c r="I90" i="31" s="1"/>
  <c r="C91" i="31"/>
  <c r="D104" i="31"/>
  <c r="E104" i="31" s="1"/>
  <c r="I104" i="31" s="1"/>
  <c r="C105" i="31"/>
  <c r="D66" i="31"/>
  <c r="E66" i="31" s="1"/>
  <c r="I66" i="31" s="1"/>
  <c r="C67" i="31"/>
  <c r="H105" i="31"/>
  <c r="G106" i="31"/>
  <c r="G82" i="31"/>
  <c r="H81" i="31"/>
  <c r="D78" i="31"/>
  <c r="E78" i="31" s="1"/>
  <c r="I78" i="31" s="1"/>
  <c r="C79" i="31"/>
  <c r="E58" i="31"/>
  <c r="I58" i="31" s="1"/>
  <c r="E59" i="31"/>
  <c r="I59" i="31" s="1"/>
  <c r="D16" i="31"/>
  <c r="E16" i="31" s="1"/>
  <c r="I16" i="31" s="1"/>
  <c r="C17" i="31"/>
  <c r="G28" i="31"/>
  <c r="H27" i="31"/>
  <c r="H40" i="31"/>
  <c r="G41" i="31"/>
  <c r="D28" i="31"/>
  <c r="E28" i="31" s="1"/>
  <c r="I28" i="31" s="1"/>
  <c r="C29" i="31"/>
  <c r="D41" i="31"/>
  <c r="E41" i="31" s="1"/>
  <c r="I41" i="31" s="1"/>
  <c r="C42" i="31"/>
  <c r="H14" i="31"/>
  <c r="G15" i="31"/>
  <c r="H184" i="23"/>
  <c r="G185" i="23"/>
  <c r="G186" i="23" s="1"/>
  <c r="G187" i="23" s="1"/>
  <c r="G188" i="23" s="1"/>
  <c r="G189" i="23" s="1"/>
  <c r="G190" i="23" s="1"/>
  <c r="G191" i="23" s="1"/>
  <c r="G411" i="23"/>
  <c r="H410" i="23"/>
  <c r="H360" i="23"/>
  <c r="G361" i="23"/>
  <c r="H375" i="23"/>
  <c r="G376" i="23"/>
  <c r="H418" i="23"/>
  <c r="G419" i="23"/>
  <c r="H544" i="23"/>
  <c r="G545" i="23"/>
  <c r="H119" i="23"/>
  <c r="G120" i="23"/>
  <c r="H476" i="23"/>
  <c r="G477" i="23"/>
  <c r="H505" i="23"/>
  <c r="G506" i="23"/>
  <c r="H525" i="23"/>
  <c r="G526" i="23"/>
  <c r="G56" i="23"/>
  <c r="H55" i="23"/>
  <c r="H483" i="23"/>
  <c r="G484" i="23"/>
  <c r="G284" i="23"/>
  <c r="H283" i="23"/>
  <c r="H459" i="23"/>
  <c r="G460" i="23"/>
  <c r="H440" i="23"/>
  <c r="G441" i="23"/>
  <c r="H141" i="23"/>
  <c r="G142" i="23"/>
  <c r="G234" i="23"/>
  <c r="H233" i="23"/>
  <c r="H98" i="23"/>
  <c r="G99" i="23"/>
  <c r="G166" i="23"/>
  <c r="H165" i="23"/>
  <c r="G262" i="23"/>
  <c r="H261" i="23"/>
  <c r="H77" i="23" l="1"/>
  <c r="G78" i="23"/>
  <c r="B117" i="31"/>
  <c r="C116" i="31"/>
  <c r="D116" i="31" s="1"/>
  <c r="E116" i="31" s="1"/>
  <c r="I116" i="31" s="1"/>
  <c r="D67" i="31"/>
  <c r="E67" i="31" s="1"/>
  <c r="I67" i="31" s="1"/>
  <c r="C68" i="31"/>
  <c r="H93" i="31"/>
  <c r="G94" i="31"/>
  <c r="D105" i="31"/>
  <c r="E105" i="31" s="1"/>
  <c r="I105" i="31" s="1"/>
  <c r="C106" i="31"/>
  <c r="G123" i="31"/>
  <c r="H122" i="31"/>
  <c r="D79" i="31"/>
  <c r="E79" i="31" s="1"/>
  <c r="I79" i="31" s="1"/>
  <c r="C80" i="31"/>
  <c r="G83" i="31"/>
  <c r="H82" i="31"/>
  <c r="G107" i="31"/>
  <c r="H106" i="31"/>
  <c r="D91" i="31"/>
  <c r="E91" i="31" s="1"/>
  <c r="I91" i="31" s="1"/>
  <c r="C92" i="31"/>
  <c r="H58" i="31"/>
  <c r="H59" i="31" s="1"/>
  <c r="G68" i="31"/>
  <c r="H67" i="31"/>
  <c r="D29" i="31"/>
  <c r="E29" i="31" s="1"/>
  <c r="I29" i="31" s="1"/>
  <c r="C30" i="31"/>
  <c r="H28" i="31"/>
  <c r="G29" i="31"/>
  <c r="H41" i="31"/>
  <c r="G42" i="31"/>
  <c r="H15" i="31"/>
  <c r="G16" i="31"/>
  <c r="D42" i="31"/>
  <c r="E42" i="31" s="1"/>
  <c r="I42" i="31" s="1"/>
  <c r="C43" i="31"/>
  <c r="D17" i="31"/>
  <c r="E17" i="31" s="1"/>
  <c r="I17" i="31" s="1"/>
  <c r="C18" i="31"/>
  <c r="H412" i="23"/>
  <c r="H411" i="23"/>
  <c r="H191" i="23"/>
  <c r="G192" i="23"/>
  <c r="G193" i="23" s="1"/>
  <c r="G194" i="23" s="1"/>
  <c r="H195" i="23" s="1"/>
  <c r="H185" i="23"/>
  <c r="H186" i="23" s="1"/>
  <c r="H187" i="23" s="1"/>
  <c r="H188" i="23" s="1"/>
  <c r="H189" i="23" s="1"/>
  <c r="H190" i="23" s="1"/>
  <c r="G143" i="23"/>
  <c r="H142" i="23"/>
  <c r="G100" i="23"/>
  <c r="H99" i="23"/>
  <c r="H441" i="23"/>
  <c r="G442" i="23"/>
  <c r="H477" i="23"/>
  <c r="H478" i="23"/>
  <c r="G263" i="23"/>
  <c r="H262" i="23"/>
  <c r="H506" i="23"/>
  <c r="G507" i="23"/>
  <c r="H56" i="23"/>
  <c r="G57" i="23"/>
  <c r="H166" i="23"/>
  <c r="H167" i="23"/>
  <c r="H460" i="23"/>
  <c r="G461" i="23"/>
  <c r="H526" i="23"/>
  <c r="G527" i="23"/>
  <c r="H120" i="23"/>
  <c r="G121" i="23"/>
  <c r="H376" i="23"/>
  <c r="H377" i="23"/>
  <c r="G285" i="23"/>
  <c r="H284" i="23"/>
  <c r="H484" i="23"/>
  <c r="G485" i="23"/>
  <c r="G235" i="23"/>
  <c r="H234" i="23"/>
  <c r="H419" i="23"/>
  <c r="G420" i="23"/>
  <c r="H545" i="23"/>
  <c r="G546" i="23"/>
  <c r="H361" i="23"/>
  <c r="G362" i="23"/>
  <c r="H78" i="23" l="1"/>
  <c r="G79" i="23"/>
  <c r="C117" i="31"/>
  <c r="D117" i="31" s="1"/>
  <c r="E117" i="31" s="1"/>
  <c r="I117" i="31" s="1"/>
  <c r="B118" i="31"/>
  <c r="D106" i="31"/>
  <c r="E106" i="31" s="1"/>
  <c r="I106" i="31" s="1"/>
  <c r="C107" i="31"/>
  <c r="G95" i="31"/>
  <c r="H94" i="31"/>
  <c r="H68" i="31"/>
  <c r="G69" i="31"/>
  <c r="D80" i="31"/>
  <c r="E80" i="31" s="1"/>
  <c r="I80" i="31" s="1"/>
  <c r="C81" i="31"/>
  <c r="D68" i="31"/>
  <c r="E68" i="31" s="1"/>
  <c r="I68" i="31" s="1"/>
  <c r="C69" i="31"/>
  <c r="D92" i="31"/>
  <c r="E92" i="31" s="1"/>
  <c r="I92" i="31" s="1"/>
  <c r="C93" i="31"/>
  <c r="G108" i="31"/>
  <c r="H107" i="31"/>
  <c r="G84" i="31"/>
  <c r="H83" i="31"/>
  <c r="G124" i="31"/>
  <c r="H123" i="31"/>
  <c r="G30" i="31"/>
  <c r="H29" i="31"/>
  <c r="D43" i="31"/>
  <c r="E43" i="31" s="1"/>
  <c r="I43" i="31" s="1"/>
  <c r="C44" i="31"/>
  <c r="D30" i="31"/>
  <c r="E30" i="31" s="1"/>
  <c r="I30" i="31" s="1"/>
  <c r="C31" i="31"/>
  <c r="G17" i="31"/>
  <c r="H16" i="31"/>
  <c r="H42" i="31"/>
  <c r="G43" i="31"/>
  <c r="D18" i="31"/>
  <c r="E18" i="31" s="1"/>
  <c r="I18" i="31" s="1"/>
  <c r="D19" i="31"/>
  <c r="H192" i="23"/>
  <c r="H193" i="23" s="1"/>
  <c r="H194" i="23" s="1"/>
  <c r="H546" i="23"/>
  <c r="G547" i="23"/>
  <c r="H527" i="23"/>
  <c r="G528" i="23"/>
  <c r="H442" i="23"/>
  <c r="H443" i="23"/>
  <c r="H461" i="23"/>
  <c r="G462" i="23"/>
  <c r="G286" i="23"/>
  <c r="H285" i="23"/>
  <c r="H263" i="23"/>
  <c r="G264" i="23"/>
  <c r="H101" i="23"/>
  <c r="H100" i="23"/>
  <c r="H420" i="23"/>
  <c r="G421" i="23"/>
  <c r="G236" i="23"/>
  <c r="H235" i="23"/>
  <c r="G144" i="23"/>
  <c r="H143" i="23"/>
  <c r="H485" i="23"/>
  <c r="G486" i="23"/>
  <c r="H507" i="23"/>
  <c r="G508" i="23"/>
  <c r="H362" i="23"/>
  <c r="H363" i="23"/>
  <c r="G122" i="23"/>
  <c r="H121" i="23"/>
  <c r="G58" i="23"/>
  <c r="H57" i="23"/>
  <c r="G80" i="23" l="1"/>
  <c r="H79" i="23"/>
  <c r="C118" i="31"/>
  <c r="D118" i="31" s="1"/>
  <c r="E118" i="31" s="1"/>
  <c r="I118" i="31" s="1"/>
  <c r="B119" i="31"/>
  <c r="D81" i="31"/>
  <c r="E81" i="31" s="1"/>
  <c r="I81" i="31" s="1"/>
  <c r="C82" i="31"/>
  <c r="H69" i="31"/>
  <c r="G70" i="31"/>
  <c r="H124" i="31"/>
  <c r="G125" i="31"/>
  <c r="G96" i="31"/>
  <c r="H95" i="31"/>
  <c r="H84" i="31"/>
  <c r="H85" i="31"/>
  <c r="H108" i="31"/>
  <c r="G109" i="31"/>
  <c r="D93" i="31"/>
  <c r="E93" i="31" s="1"/>
  <c r="I93" i="31" s="1"/>
  <c r="C94" i="31"/>
  <c r="D69" i="31"/>
  <c r="E69" i="31" s="1"/>
  <c r="I69" i="31" s="1"/>
  <c r="C70" i="31"/>
  <c r="D107" i="31"/>
  <c r="E107" i="31" s="1"/>
  <c r="I107" i="31" s="1"/>
  <c r="C108" i="31"/>
  <c r="H17" i="31"/>
  <c r="G18" i="31"/>
  <c r="D31" i="31"/>
  <c r="E31" i="31" s="1"/>
  <c r="I31" i="31" s="1"/>
  <c r="D32" i="31"/>
  <c r="E19" i="31"/>
  <c r="I19" i="31" s="1"/>
  <c r="D44" i="31"/>
  <c r="E44" i="31" s="1"/>
  <c r="I44" i="31" s="1"/>
  <c r="D45" i="31"/>
  <c r="G44" i="31"/>
  <c r="H43" i="31"/>
  <c r="G31" i="31"/>
  <c r="H30" i="31"/>
  <c r="H122" i="23"/>
  <c r="G123" i="23"/>
  <c r="G145" i="23"/>
  <c r="H144" i="23"/>
  <c r="G237" i="23"/>
  <c r="H236" i="23"/>
  <c r="H508" i="23"/>
  <c r="H509" i="23"/>
  <c r="H528" i="23"/>
  <c r="G529" i="23"/>
  <c r="G287" i="23"/>
  <c r="H286" i="23"/>
  <c r="H264" i="23"/>
  <c r="H265" i="23"/>
  <c r="H486" i="23"/>
  <c r="G487" i="23"/>
  <c r="H421" i="23"/>
  <c r="G422" i="23"/>
  <c r="H462" i="23"/>
  <c r="G463" i="23"/>
  <c r="H547" i="23"/>
  <c r="G548" i="23"/>
  <c r="G59" i="23"/>
  <c r="H58" i="23"/>
  <c r="H80" i="23" l="1"/>
  <c r="G81" i="23"/>
  <c r="C119" i="31"/>
  <c r="D119" i="31" s="1"/>
  <c r="E119" i="31" s="1"/>
  <c r="I119" i="31" s="1"/>
  <c r="B120" i="31"/>
  <c r="D94" i="31"/>
  <c r="E94" i="31" s="1"/>
  <c r="I94" i="31" s="1"/>
  <c r="C95" i="31"/>
  <c r="H125" i="31"/>
  <c r="G126" i="31"/>
  <c r="D108" i="31"/>
  <c r="E108" i="31" s="1"/>
  <c r="C109" i="31"/>
  <c r="Y106" i="31" s="1"/>
  <c r="H109" i="31"/>
  <c r="G110" i="31"/>
  <c r="G71" i="31"/>
  <c r="H70" i="31"/>
  <c r="D70" i="31"/>
  <c r="E70" i="31" s="1"/>
  <c r="I70" i="31" s="1"/>
  <c r="D71" i="31"/>
  <c r="D82" i="31"/>
  <c r="E82" i="31" s="1"/>
  <c r="I82" i="31" s="1"/>
  <c r="C83" i="31"/>
  <c r="H96" i="31"/>
  <c r="G97" i="31"/>
  <c r="E45" i="31"/>
  <c r="I45" i="31" s="1"/>
  <c r="E20" i="31"/>
  <c r="I20" i="31" s="1"/>
  <c r="E32" i="31"/>
  <c r="I32" i="31" s="1"/>
  <c r="E33" i="31"/>
  <c r="I33" i="31" s="1"/>
  <c r="G32" i="31"/>
  <c r="H31" i="31"/>
  <c r="G19" i="31"/>
  <c r="H18" i="31"/>
  <c r="G45" i="31"/>
  <c r="H44" i="31"/>
  <c r="H287" i="23"/>
  <c r="G288" i="23"/>
  <c r="H463" i="23"/>
  <c r="G464" i="23"/>
  <c r="H422" i="23"/>
  <c r="G423" i="23"/>
  <c r="H59" i="23"/>
  <c r="G60" i="23"/>
  <c r="G238" i="23"/>
  <c r="H237" i="23"/>
  <c r="H529" i="23"/>
  <c r="G530" i="23"/>
  <c r="G146" i="23"/>
  <c r="H145" i="23"/>
  <c r="H487" i="23"/>
  <c r="G488" i="23"/>
  <c r="H548" i="23"/>
  <c r="G549" i="23"/>
  <c r="H123" i="23"/>
  <c r="G124" i="23"/>
  <c r="G82" i="23" l="1"/>
  <c r="H81" i="23"/>
  <c r="C120" i="31"/>
  <c r="D120" i="31" s="1"/>
  <c r="E120" i="31" s="1"/>
  <c r="I120" i="31" s="1"/>
  <c r="B121" i="31"/>
  <c r="I108" i="31"/>
  <c r="Y105" i="31"/>
  <c r="Y104" i="31" s="1"/>
  <c r="Y103" i="31" s="1"/>
  <c r="Y102" i="31" s="1"/>
  <c r="Y101" i="31" s="1"/>
  <c r="Y100" i="31" s="1"/>
  <c r="Y99" i="31" s="1"/>
  <c r="Y98" i="31" s="1"/>
  <c r="Y97" i="31" s="1"/>
  <c r="Y96" i="31" s="1"/>
  <c r="Y95" i="31" s="1"/>
  <c r="Y94" i="31" s="1"/>
  <c r="H71" i="31"/>
  <c r="H72" i="31" s="1"/>
  <c r="H110" i="31"/>
  <c r="H111" i="31" s="1"/>
  <c r="D95" i="31"/>
  <c r="E95" i="31" s="1"/>
  <c r="C96" i="31"/>
  <c r="Y93" i="31" s="1"/>
  <c r="D83" i="31"/>
  <c r="E83" i="31" s="1"/>
  <c r="I83" i="31" s="1"/>
  <c r="D84" i="31"/>
  <c r="Z81" i="31" s="1"/>
  <c r="Z80" i="31" s="1"/>
  <c r="Z79" i="31" s="1"/>
  <c r="Z78" i="31" s="1"/>
  <c r="Z77" i="31" s="1"/>
  <c r="Z76" i="31" s="1"/>
  <c r="Z75" i="31" s="1"/>
  <c r="Z74" i="31" s="1"/>
  <c r="Z73" i="31" s="1"/>
  <c r="Z72" i="31" s="1"/>
  <c r="Z71" i="31" s="1"/>
  <c r="Z70" i="31" s="1"/>
  <c r="Z69" i="31" s="1"/>
  <c r="D109" i="31"/>
  <c r="D110" i="31"/>
  <c r="E71" i="31"/>
  <c r="I71" i="31" s="1"/>
  <c r="E72" i="31"/>
  <c r="I72" i="31" s="1"/>
  <c r="G127" i="31"/>
  <c r="H126" i="31"/>
  <c r="H97" i="31"/>
  <c r="H98" i="31" s="1"/>
  <c r="H32" i="31"/>
  <c r="H33" i="31" s="1"/>
  <c r="H19" i="31"/>
  <c r="H20" i="31"/>
  <c r="H46" i="31"/>
  <c r="H45" i="31"/>
  <c r="E46" i="31"/>
  <c r="I46" i="31" s="1"/>
  <c r="H549" i="23"/>
  <c r="G550" i="23"/>
  <c r="H423" i="23"/>
  <c r="G424" i="23"/>
  <c r="H60" i="23"/>
  <c r="G61" i="23"/>
  <c r="H464" i="23"/>
  <c r="G465" i="23"/>
  <c r="H488" i="23"/>
  <c r="G489" i="23"/>
  <c r="G239" i="23"/>
  <c r="H238" i="23"/>
  <c r="H288" i="23"/>
  <c r="G289" i="23"/>
  <c r="H530" i="23"/>
  <c r="G531" i="23"/>
  <c r="H124" i="23"/>
  <c r="G125" i="23"/>
  <c r="H146" i="23"/>
  <c r="G147" i="23"/>
  <c r="G83" i="23" l="1"/>
  <c r="H82" i="23"/>
  <c r="E109" i="31"/>
  <c r="Z107" i="31"/>
  <c r="Z106" i="31" s="1"/>
  <c r="Z105" i="31" s="1"/>
  <c r="Z104" i="31" s="1"/>
  <c r="Z103" i="31" s="1"/>
  <c r="Z102" i="31" s="1"/>
  <c r="Z101" i="31" s="1"/>
  <c r="Z100" i="31" s="1"/>
  <c r="Z99" i="31" s="1"/>
  <c r="Z98" i="31" s="1"/>
  <c r="Z97" i="31" s="1"/>
  <c r="Z96" i="31" s="1"/>
  <c r="Z95" i="31" s="1"/>
  <c r="I95" i="31"/>
  <c r="B122" i="31"/>
  <c r="C121" i="31"/>
  <c r="D121" i="31" s="1"/>
  <c r="E121" i="31" s="1"/>
  <c r="Y92" i="31"/>
  <c r="Y91" i="31" s="1"/>
  <c r="Y90" i="31" s="1"/>
  <c r="Y89" i="31" s="1"/>
  <c r="Y88" i="31" s="1"/>
  <c r="Y87" i="31" s="1"/>
  <c r="Y86" i="31" s="1"/>
  <c r="Y85" i="31" s="1"/>
  <c r="Y84" i="31" s="1"/>
  <c r="Y83" i="31" s="1"/>
  <c r="Y82" i="31" s="1"/>
  <c r="Y81" i="31" s="1"/>
  <c r="D97" i="31"/>
  <c r="D96" i="31"/>
  <c r="H127" i="31"/>
  <c r="E110" i="31"/>
  <c r="I110" i="31" s="1"/>
  <c r="E111" i="31"/>
  <c r="I111" i="31" s="1"/>
  <c r="E84" i="31"/>
  <c r="E85" i="31"/>
  <c r="I85" i="31" s="1"/>
  <c r="H239" i="23"/>
  <c r="G240" i="23"/>
  <c r="H531" i="23"/>
  <c r="G532" i="23"/>
  <c r="H489" i="23"/>
  <c r="G490" i="23"/>
  <c r="H424" i="23"/>
  <c r="G425" i="23"/>
  <c r="G62" i="23"/>
  <c r="H61" i="23"/>
  <c r="H289" i="23"/>
  <c r="G290" i="23"/>
  <c r="H465" i="23"/>
  <c r="G466" i="23"/>
  <c r="G126" i="23"/>
  <c r="H125" i="23"/>
  <c r="H147" i="23"/>
  <c r="G148" i="23"/>
  <c r="H550" i="23"/>
  <c r="G551" i="23"/>
  <c r="H83" i="23" l="1"/>
  <c r="G84" i="23"/>
  <c r="C122" i="31"/>
  <c r="B123" i="31"/>
  <c r="I121" i="31"/>
  <c r="I84" i="31"/>
  <c r="AA82" i="31"/>
  <c r="AA81" i="31" s="1"/>
  <c r="AA80" i="31" s="1"/>
  <c r="AA79" i="31" s="1"/>
  <c r="AA78" i="31" s="1"/>
  <c r="AA77" i="31" s="1"/>
  <c r="AA76" i="31" s="1"/>
  <c r="AA75" i="31" s="1"/>
  <c r="AA74" i="31" s="1"/>
  <c r="AA73" i="31" s="1"/>
  <c r="AA72" i="31" s="1"/>
  <c r="AA71" i="31" s="1"/>
  <c r="AA70" i="31" s="1"/>
  <c r="E96" i="31"/>
  <c r="Z94" i="31"/>
  <c r="Z93" i="31" s="1"/>
  <c r="Z92" i="31" s="1"/>
  <c r="Z91" i="31" s="1"/>
  <c r="Z90" i="31" s="1"/>
  <c r="Z89" i="31" s="1"/>
  <c r="Z88" i="31" s="1"/>
  <c r="Z87" i="31" s="1"/>
  <c r="Z86" i="31" s="1"/>
  <c r="Z85" i="31" s="1"/>
  <c r="Z84" i="31" s="1"/>
  <c r="Z83" i="31" s="1"/>
  <c r="Z82" i="31" s="1"/>
  <c r="I109" i="31"/>
  <c r="AA108" i="31"/>
  <c r="AA107" i="31" s="1"/>
  <c r="AA106" i="31" s="1"/>
  <c r="AA105" i="31" s="1"/>
  <c r="AA104" i="31" s="1"/>
  <c r="AA103" i="31" s="1"/>
  <c r="AA102" i="31" s="1"/>
  <c r="AA101" i="31" s="1"/>
  <c r="AA100" i="31" s="1"/>
  <c r="AA99" i="31" s="1"/>
  <c r="AA98" i="31" s="1"/>
  <c r="AA97" i="31" s="1"/>
  <c r="AA96" i="31" s="1"/>
  <c r="E97" i="31"/>
  <c r="I97" i="31" s="1"/>
  <c r="E98" i="31"/>
  <c r="I98" i="31" s="1"/>
  <c r="H466" i="23"/>
  <c r="G467" i="23"/>
  <c r="H490" i="23"/>
  <c r="G491" i="23"/>
  <c r="H425" i="23"/>
  <c r="G426" i="23"/>
  <c r="G149" i="23"/>
  <c r="H148" i="23"/>
  <c r="H290" i="23"/>
  <c r="G291" i="23"/>
  <c r="H532" i="23"/>
  <c r="G533" i="23"/>
  <c r="H551" i="23"/>
  <c r="G552" i="23"/>
  <c r="H240" i="23"/>
  <c r="G241" i="23"/>
  <c r="H126" i="23"/>
  <c r="G127" i="23"/>
  <c r="G63" i="23"/>
  <c r="H62" i="23"/>
  <c r="P522" i="23"/>
  <c r="H84" i="23" l="1"/>
  <c r="G85" i="23"/>
  <c r="B124" i="31"/>
  <c r="C123" i="31"/>
  <c r="I96" i="31"/>
  <c r="AA95" i="31"/>
  <c r="AA94" i="31" s="1"/>
  <c r="AA93" i="31" s="1"/>
  <c r="AA92" i="31" s="1"/>
  <c r="AA91" i="31" s="1"/>
  <c r="AA90" i="31" s="1"/>
  <c r="AA89" i="31" s="1"/>
  <c r="AA88" i="31" s="1"/>
  <c r="AA87" i="31" s="1"/>
  <c r="AA86" i="31" s="1"/>
  <c r="AA85" i="31" s="1"/>
  <c r="AA84" i="31" s="1"/>
  <c r="AA83" i="31" s="1"/>
  <c r="D122" i="31"/>
  <c r="H241" i="23"/>
  <c r="G242" i="23"/>
  <c r="H533" i="23"/>
  <c r="G534" i="23"/>
  <c r="H491" i="23"/>
  <c r="G492" i="23"/>
  <c r="H127" i="23"/>
  <c r="G128" i="23"/>
  <c r="H426" i="23"/>
  <c r="G427" i="23"/>
  <c r="G292" i="23"/>
  <c r="H291" i="23"/>
  <c r="H467" i="23"/>
  <c r="G468" i="23"/>
  <c r="H552" i="23"/>
  <c r="G553" i="23"/>
  <c r="H63" i="23"/>
  <c r="G64" i="23"/>
  <c r="G150" i="23"/>
  <c r="H149" i="23"/>
  <c r="P9" i="23"/>
  <c r="P534" i="23"/>
  <c r="P507" i="23"/>
  <c r="P503" i="23"/>
  <c r="P502" i="23"/>
  <c r="P480" i="23"/>
  <c r="P483" i="23" s="1"/>
  <c r="P468" i="23"/>
  <c r="P456" i="23"/>
  <c r="P441" i="23"/>
  <c r="P437" i="23"/>
  <c r="P436" i="23"/>
  <c r="P414" i="23"/>
  <c r="P402" i="23"/>
  <c r="P390" i="23"/>
  <c r="S408" i="23" s="1"/>
  <c r="R408" i="23" s="1"/>
  <c r="P375" i="23"/>
  <c r="P371" i="23"/>
  <c r="P370" i="23"/>
  <c r="P348" i="23"/>
  <c r="P336" i="23"/>
  <c r="P324" i="23"/>
  <c r="P309" i="23"/>
  <c r="P305" i="23"/>
  <c r="P304" i="23"/>
  <c r="P290" i="23"/>
  <c r="P278" i="23"/>
  <c r="P263" i="23"/>
  <c r="P259" i="23"/>
  <c r="P258" i="23"/>
  <c r="P241" i="23"/>
  <c r="P229" i="23"/>
  <c r="P214" i="23"/>
  <c r="P209" i="23"/>
  <c r="P192" i="23"/>
  <c r="P180" i="23"/>
  <c r="P165" i="23"/>
  <c r="P160" i="23"/>
  <c r="P138" i="23"/>
  <c r="P126" i="23"/>
  <c r="P114" i="23"/>
  <c r="P99" i="23"/>
  <c r="P94" i="23"/>
  <c r="P72" i="23"/>
  <c r="P63" i="23"/>
  <c r="P51" i="23"/>
  <c r="P36" i="23"/>
  <c r="P32" i="23"/>
  <c r="P31" i="23"/>
  <c r="P10" i="23"/>
  <c r="Q474" i="23"/>
  <c r="Q473" i="23"/>
  <c r="Q540" i="23"/>
  <c r="P540" i="23"/>
  <c r="Q539" i="23"/>
  <c r="P539" i="23"/>
  <c r="P474" i="23"/>
  <c r="P473" i="23"/>
  <c r="Q341" i="23"/>
  <c r="P341" i="23"/>
  <c r="Q295" i="23"/>
  <c r="P295" i="23"/>
  <c r="Q246" i="23"/>
  <c r="P246" i="23"/>
  <c r="Q197" i="23"/>
  <c r="P197" i="23"/>
  <c r="Q131" i="23"/>
  <c r="P131" i="23"/>
  <c r="Q68" i="23"/>
  <c r="P68" i="23"/>
  <c r="E23" i="34"/>
  <c r="E22" i="34"/>
  <c r="E21" i="34"/>
  <c r="P525" i="23"/>
  <c r="P526" i="23"/>
  <c r="Q536" i="23"/>
  <c r="Q535" i="23"/>
  <c r="Q534" i="23"/>
  <c r="Q532" i="23"/>
  <c r="Q531" i="23"/>
  <c r="Q530" i="23"/>
  <c r="Q529" i="23"/>
  <c r="Q528" i="23"/>
  <c r="Q527" i="23"/>
  <c r="Q526" i="23"/>
  <c r="Q524" i="23"/>
  <c r="Q523" i="23"/>
  <c r="Q522" i="23"/>
  <c r="Q516" i="23"/>
  <c r="Q515" i="23"/>
  <c r="Q508" i="23"/>
  <c r="Q507" i="23"/>
  <c r="Q505" i="23"/>
  <c r="Q504" i="23"/>
  <c r="Q503" i="23"/>
  <c r="Q502" i="23"/>
  <c r="Q494" i="23"/>
  <c r="Q493" i="23"/>
  <c r="Q492" i="23"/>
  <c r="Q490" i="23"/>
  <c r="Q489" i="23"/>
  <c r="Q488" i="23"/>
  <c r="Q487" i="23"/>
  <c r="Q486" i="23"/>
  <c r="Q485" i="23"/>
  <c r="Q484" i="23"/>
  <c r="Q483" i="23"/>
  <c r="Q482" i="23"/>
  <c r="Q481" i="23"/>
  <c r="Q480" i="23"/>
  <c r="Q470" i="23"/>
  <c r="Q469" i="23"/>
  <c r="Q468" i="23"/>
  <c r="Q466" i="23"/>
  <c r="Q465" i="23"/>
  <c r="Q464" i="23"/>
  <c r="Q463" i="23"/>
  <c r="Q462" i="23"/>
  <c r="Q461" i="23"/>
  <c r="Q460" i="23"/>
  <c r="Q459" i="23"/>
  <c r="Q458" i="23"/>
  <c r="Q457" i="23"/>
  <c r="Q456" i="23"/>
  <c r="Q450" i="23"/>
  <c r="Q449" i="23"/>
  <c r="Q442" i="23"/>
  <c r="Q441" i="23"/>
  <c r="Q439" i="23"/>
  <c r="Q438" i="23"/>
  <c r="Q437" i="23"/>
  <c r="Q436" i="23"/>
  <c r="Q428" i="23"/>
  <c r="Q427" i="23"/>
  <c r="Q426" i="23"/>
  <c r="Q424" i="23"/>
  <c r="Q423" i="23"/>
  <c r="Q422" i="23"/>
  <c r="Q421" i="23"/>
  <c r="Q420" i="23"/>
  <c r="Q419" i="23"/>
  <c r="Q418" i="23"/>
  <c r="Q417" i="23"/>
  <c r="Q416" i="23"/>
  <c r="Q415" i="23"/>
  <c r="Q414" i="23"/>
  <c r="Q404" i="23"/>
  <c r="Q403" i="23"/>
  <c r="Q402" i="23"/>
  <c r="Q400" i="23"/>
  <c r="Q399" i="23"/>
  <c r="Q398" i="23"/>
  <c r="Q397" i="23"/>
  <c r="Q396" i="23"/>
  <c r="Q395" i="23"/>
  <c r="Q394" i="23"/>
  <c r="Q393" i="23"/>
  <c r="Q392" i="23"/>
  <c r="Q391" i="23"/>
  <c r="Q390" i="23"/>
  <c r="Q384" i="23"/>
  <c r="Q383" i="23"/>
  <c r="Q376" i="23"/>
  <c r="Q375" i="23"/>
  <c r="Q373" i="23"/>
  <c r="Q372" i="23"/>
  <c r="Q371" i="23"/>
  <c r="Q370" i="23"/>
  <c r="Q362" i="23"/>
  <c r="Q361" i="23"/>
  <c r="Q360" i="23"/>
  <c r="Q358" i="23"/>
  <c r="Q357" i="23"/>
  <c r="Q356" i="23"/>
  <c r="Q355" i="23"/>
  <c r="Q354" i="23"/>
  <c r="Q353" i="23"/>
  <c r="Q352" i="23"/>
  <c r="Q351" i="23"/>
  <c r="Q350" i="23"/>
  <c r="Q349" i="23"/>
  <c r="Q348" i="23"/>
  <c r="Q334" i="23"/>
  <c r="Q333" i="23"/>
  <c r="Q332" i="23"/>
  <c r="Q331" i="23"/>
  <c r="Q330" i="23"/>
  <c r="Q329" i="23"/>
  <c r="Q328" i="23"/>
  <c r="Q327" i="23"/>
  <c r="Q326" i="23"/>
  <c r="Q325" i="23"/>
  <c r="Q324" i="23"/>
  <c r="Q318" i="23"/>
  <c r="Q317" i="23"/>
  <c r="Q310" i="23"/>
  <c r="Q309" i="23"/>
  <c r="Q307" i="23"/>
  <c r="Q306" i="23"/>
  <c r="Q305" i="23"/>
  <c r="Q304" i="23"/>
  <c r="Q292" i="23"/>
  <c r="Q291" i="23"/>
  <c r="Q290" i="23"/>
  <c r="Q288" i="23"/>
  <c r="Q287" i="23"/>
  <c r="Q286" i="23"/>
  <c r="Q285" i="23"/>
  <c r="Q284" i="23"/>
  <c r="Q283" i="23"/>
  <c r="Q282" i="23"/>
  <c r="Q281" i="23"/>
  <c r="Q280" i="23"/>
  <c r="Q279" i="23"/>
  <c r="Q278" i="23"/>
  <c r="Q272" i="23"/>
  <c r="Q271" i="23"/>
  <c r="Q264" i="23"/>
  <c r="Q263" i="23"/>
  <c r="Q261" i="23"/>
  <c r="Q260" i="23"/>
  <c r="Q259" i="23"/>
  <c r="Q258" i="23"/>
  <c r="Q215" i="23"/>
  <c r="Q214" i="23"/>
  <c r="Q212" i="23"/>
  <c r="Q211" i="23"/>
  <c r="Q210" i="23"/>
  <c r="Q209" i="23"/>
  <c r="Q243" i="23"/>
  <c r="Q242" i="23"/>
  <c r="Q241" i="23"/>
  <c r="Q239" i="23"/>
  <c r="Q238" i="23"/>
  <c r="Q237" i="23"/>
  <c r="Q236" i="23"/>
  <c r="Q235" i="23"/>
  <c r="Q234" i="23"/>
  <c r="Q233" i="23"/>
  <c r="Q232" i="23"/>
  <c r="Q231" i="23"/>
  <c r="Q230" i="23"/>
  <c r="Q229" i="23"/>
  <c r="Q223" i="23"/>
  <c r="Q222" i="23"/>
  <c r="G86" i="23" l="1"/>
  <c r="H85" i="23"/>
  <c r="E122" i="31"/>
  <c r="D123" i="31"/>
  <c r="E123" i="31" s="1"/>
  <c r="I123" i="31" s="1"/>
  <c r="C124" i="31"/>
  <c r="D124" i="31" s="1"/>
  <c r="E124" i="31" s="1"/>
  <c r="I124" i="31" s="1"/>
  <c r="B125" i="31"/>
  <c r="H468" i="23"/>
  <c r="G469" i="23"/>
  <c r="G151" i="23"/>
  <c r="H150" i="23"/>
  <c r="H128" i="23"/>
  <c r="H129" i="23"/>
  <c r="H64" i="23"/>
  <c r="G65" i="23"/>
  <c r="H492" i="23"/>
  <c r="G493" i="23"/>
  <c r="H292" i="23"/>
  <c r="H293" i="23"/>
  <c r="H534" i="23"/>
  <c r="G535" i="23"/>
  <c r="H553" i="23"/>
  <c r="G554" i="23"/>
  <c r="H427" i="23"/>
  <c r="G428" i="23"/>
  <c r="G243" i="23"/>
  <c r="H242" i="23"/>
  <c r="S526" i="23"/>
  <c r="R526" i="23" s="1"/>
  <c r="S525" i="23"/>
  <c r="R525" i="23" s="1"/>
  <c r="S483" i="23"/>
  <c r="R483" i="23" s="1"/>
  <c r="S503" i="23"/>
  <c r="R503" i="23" s="1"/>
  <c r="P484" i="23"/>
  <c r="S484" i="23" s="1"/>
  <c r="R484" i="23" s="1"/>
  <c r="S437" i="23"/>
  <c r="R437" i="23" s="1"/>
  <c r="S371" i="23"/>
  <c r="R371" i="23" s="1"/>
  <c r="S305" i="23"/>
  <c r="R305" i="23" s="1"/>
  <c r="S259" i="23"/>
  <c r="R259" i="23" s="1"/>
  <c r="P182" i="23"/>
  <c r="P166" i="23"/>
  <c r="P162" i="23"/>
  <c r="P143" i="23"/>
  <c r="Q194" i="23"/>
  <c r="Q193" i="23"/>
  <c r="Q192" i="23"/>
  <c r="Q190" i="23"/>
  <c r="Q189" i="23"/>
  <c r="Q188" i="23"/>
  <c r="Q187" i="23"/>
  <c r="Q186" i="23"/>
  <c r="Q185" i="23"/>
  <c r="Q184" i="23"/>
  <c r="Q183" i="23"/>
  <c r="Q182" i="23"/>
  <c r="Q181" i="23"/>
  <c r="Q180" i="23"/>
  <c r="Q174" i="23"/>
  <c r="Q173" i="23"/>
  <c r="Q166" i="23"/>
  <c r="Q165" i="23"/>
  <c r="Q163" i="23"/>
  <c r="Q162" i="23"/>
  <c r="Q161" i="23"/>
  <c r="Q160" i="23"/>
  <c r="Q152" i="23"/>
  <c r="Q151" i="23"/>
  <c r="P151" i="23"/>
  <c r="P152" i="23" s="1"/>
  <c r="Q150" i="23"/>
  <c r="S150" i="23" s="1"/>
  <c r="R150" i="23" s="1"/>
  <c r="Q148" i="23"/>
  <c r="Q147" i="23"/>
  <c r="Q146" i="23"/>
  <c r="Q145" i="23"/>
  <c r="Q144" i="23"/>
  <c r="Q143" i="23"/>
  <c r="Q142" i="23"/>
  <c r="Q141" i="23"/>
  <c r="Q140" i="23"/>
  <c r="Q139" i="23"/>
  <c r="Q138" i="23"/>
  <c r="P128" i="23"/>
  <c r="P121" i="23"/>
  <c r="P96" i="23"/>
  <c r="Q128" i="23"/>
  <c r="Q127" i="23"/>
  <c r="Q126" i="23"/>
  <c r="Q124" i="23"/>
  <c r="Q123" i="23"/>
  <c r="Q122" i="23"/>
  <c r="Q121" i="23"/>
  <c r="Q120" i="23"/>
  <c r="Q119" i="23"/>
  <c r="Q118" i="23"/>
  <c r="Q117" i="23"/>
  <c r="Q116" i="23"/>
  <c r="Q115" i="23"/>
  <c r="Q114" i="23"/>
  <c r="Q108" i="23"/>
  <c r="Q107" i="23"/>
  <c r="Q100" i="23"/>
  <c r="Q99" i="23"/>
  <c r="Q97" i="23"/>
  <c r="Q96" i="23"/>
  <c r="Q95" i="23"/>
  <c r="Q94" i="23"/>
  <c r="S94" i="23" s="1"/>
  <c r="R94" i="23" s="1"/>
  <c r="Q86" i="23"/>
  <c r="Q85" i="23"/>
  <c r="P85" i="23"/>
  <c r="P86" i="23" s="1"/>
  <c r="Q84" i="23"/>
  <c r="S84" i="23" s="1"/>
  <c r="R84" i="23" s="1"/>
  <c r="Q82" i="23"/>
  <c r="Q81" i="23"/>
  <c r="Q80" i="23"/>
  <c r="Q79" i="23"/>
  <c r="Q78" i="23"/>
  <c r="Q77" i="23"/>
  <c r="Q76" i="23"/>
  <c r="Q75" i="23"/>
  <c r="Q74" i="23"/>
  <c r="Q73" i="23"/>
  <c r="Q72" i="23"/>
  <c r="Q65" i="23"/>
  <c r="Q64" i="23"/>
  <c r="Q63" i="23"/>
  <c r="Q61" i="23"/>
  <c r="Q60" i="23"/>
  <c r="Q59" i="23"/>
  <c r="Q58" i="23"/>
  <c r="Q57" i="23"/>
  <c r="Q56" i="23"/>
  <c r="Q55" i="23"/>
  <c r="Q54" i="23"/>
  <c r="Q53" i="23"/>
  <c r="Q52" i="23"/>
  <c r="Q51" i="23"/>
  <c r="H87" i="23" l="1"/>
  <c r="H86" i="23"/>
  <c r="Z120" i="31"/>
  <c r="Z119" i="31" s="1"/>
  <c r="Y120" i="31"/>
  <c r="Y119" i="31" s="1"/>
  <c r="B126" i="31"/>
  <c r="C125" i="31"/>
  <c r="D125" i="31" s="1"/>
  <c r="E125" i="31" s="1"/>
  <c r="I125" i="31" s="1"/>
  <c r="I122" i="31"/>
  <c r="AA120" i="31"/>
  <c r="H554" i="23"/>
  <c r="H244" i="23"/>
  <c r="H243" i="23"/>
  <c r="H428" i="23"/>
  <c r="H429" i="23"/>
  <c r="H65" i="23"/>
  <c r="H66" i="23"/>
  <c r="G152" i="23"/>
  <c r="H151" i="23"/>
  <c r="H535" i="23"/>
  <c r="G536" i="23"/>
  <c r="H493" i="23"/>
  <c r="G494" i="23"/>
  <c r="H469" i="23"/>
  <c r="G470" i="23"/>
  <c r="S180" i="23"/>
  <c r="R180" i="23" s="1"/>
  <c r="S151" i="23"/>
  <c r="R151" i="23" s="1"/>
  <c r="S114" i="23"/>
  <c r="R114" i="23" s="1"/>
  <c r="S72" i="23"/>
  <c r="R72" i="23" s="1"/>
  <c r="P115" i="23"/>
  <c r="S126" i="23"/>
  <c r="R126" i="23" s="1"/>
  <c r="P120" i="23"/>
  <c r="P117" i="23"/>
  <c r="P188" i="23"/>
  <c r="S188" i="23" s="1"/>
  <c r="R188" i="23" s="1"/>
  <c r="S143" i="23"/>
  <c r="R143" i="23" s="1"/>
  <c r="P189" i="23"/>
  <c r="S189" i="23" s="1"/>
  <c r="R189" i="23" s="1"/>
  <c r="P119" i="23"/>
  <c r="P161" i="23"/>
  <c r="S161" i="23" s="1"/>
  <c r="R161" i="23" s="1"/>
  <c r="P187" i="23"/>
  <c r="S187" i="23" s="1"/>
  <c r="R187" i="23" s="1"/>
  <c r="P186" i="23"/>
  <c r="S186" i="23" s="1"/>
  <c r="R186" i="23" s="1"/>
  <c r="P185" i="23"/>
  <c r="S185" i="23" s="1"/>
  <c r="R185" i="23" s="1"/>
  <c r="S160" i="23"/>
  <c r="R160" i="23" s="1"/>
  <c r="P184" i="23"/>
  <c r="S184" i="23" s="1"/>
  <c r="R184" i="23" s="1"/>
  <c r="P181" i="23"/>
  <c r="S181" i="23" s="1"/>
  <c r="R181" i="23" s="1"/>
  <c r="P183" i="23"/>
  <c r="S183" i="23" s="1"/>
  <c r="R183" i="23" s="1"/>
  <c r="P190" i="23"/>
  <c r="S190" i="23" s="1"/>
  <c r="R190" i="23" s="1"/>
  <c r="S173" i="23"/>
  <c r="R173" i="23" s="1"/>
  <c r="S86" i="23"/>
  <c r="R86" i="23" s="1"/>
  <c r="S152" i="23"/>
  <c r="R152" i="23" s="1"/>
  <c r="S138" i="23"/>
  <c r="R138" i="23" s="1"/>
  <c r="P142" i="23"/>
  <c r="S142" i="23" s="1"/>
  <c r="R142" i="23" s="1"/>
  <c r="S107" i="23"/>
  <c r="R107" i="23" s="1"/>
  <c r="P139" i="23"/>
  <c r="S139" i="23" s="1"/>
  <c r="R139" i="23" s="1"/>
  <c r="P141" i="23"/>
  <c r="S141" i="23" s="1"/>
  <c r="R141" i="23" s="1"/>
  <c r="P148" i="23"/>
  <c r="S148" i="23" s="1"/>
  <c r="R148" i="23" s="1"/>
  <c r="P140" i="23"/>
  <c r="S140" i="23" s="1"/>
  <c r="R140" i="23" s="1"/>
  <c r="P147" i="23"/>
  <c r="S147" i="23" s="1"/>
  <c r="R147" i="23" s="1"/>
  <c r="S166" i="23"/>
  <c r="R166" i="23" s="1"/>
  <c r="S99" i="23"/>
  <c r="R99" i="23" s="1"/>
  <c r="P146" i="23"/>
  <c r="S146" i="23" s="1"/>
  <c r="R146" i="23" s="1"/>
  <c r="S192" i="23"/>
  <c r="R192" i="23" s="1"/>
  <c r="S165" i="23"/>
  <c r="R165" i="23" s="1"/>
  <c r="P145" i="23"/>
  <c r="S145" i="23" s="1"/>
  <c r="R145" i="23" s="1"/>
  <c r="P163" i="23"/>
  <c r="S163" i="23" s="1"/>
  <c r="R163" i="23" s="1"/>
  <c r="P193" i="23"/>
  <c r="S193" i="23" s="1"/>
  <c r="R193" i="23" s="1"/>
  <c r="P144" i="23"/>
  <c r="S144" i="23" s="1"/>
  <c r="R144" i="23" s="1"/>
  <c r="P194" i="23"/>
  <c r="S194" i="23" s="1"/>
  <c r="R194" i="23" s="1"/>
  <c r="P80" i="23"/>
  <c r="P78" i="23"/>
  <c r="P79" i="23"/>
  <c r="S174" i="23"/>
  <c r="R174" i="23" s="1"/>
  <c r="S182" i="23"/>
  <c r="R182" i="23" s="1"/>
  <c r="S162" i="23"/>
  <c r="R162" i="23" s="1"/>
  <c r="P100" i="23"/>
  <c r="P77" i="23"/>
  <c r="P118" i="23"/>
  <c r="S85" i="23"/>
  <c r="R85" i="23" s="1"/>
  <c r="P76" i="23"/>
  <c r="S108" i="23"/>
  <c r="R108" i="23" s="1"/>
  <c r="P73" i="23"/>
  <c r="S73" i="23" s="1"/>
  <c r="R73" i="23" s="1"/>
  <c r="P75" i="23"/>
  <c r="P124" i="23"/>
  <c r="P116" i="23"/>
  <c r="P82" i="23"/>
  <c r="P74" i="23"/>
  <c r="P123" i="23"/>
  <c r="P81" i="23"/>
  <c r="P122" i="23"/>
  <c r="P127" i="23"/>
  <c r="P95" i="23"/>
  <c r="S95" i="23" s="1"/>
  <c r="R95" i="23" s="1"/>
  <c r="P97" i="23"/>
  <c r="C126" i="31" l="1"/>
  <c r="D126" i="31" s="1"/>
  <c r="E126" i="31" s="1"/>
  <c r="I126" i="31" s="1"/>
  <c r="B127" i="31"/>
  <c r="C127" i="31" s="1"/>
  <c r="H494" i="23"/>
  <c r="H495" i="23"/>
  <c r="H536" i="23"/>
  <c r="H537" i="23"/>
  <c r="H470" i="23"/>
  <c r="H471" i="23"/>
  <c r="H153" i="23"/>
  <c r="H152" i="23"/>
  <c r="Q45" i="23"/>
  <c r="Q44" i="23"/>
  <c r="Q37" i="23"/>
  <c r="Q36" i="23"/>
  <c r="Q32" i="23"/>
  <c r="Q33" i="23"/>
  <c r="Q34" i="23"/>
  <c r="Q31" i="23"/>
  <c r="D127" i="31" l="1"/>
  <c r="E127" i="31" s="1"/>
  <c r="I127" i="31" s="1"/>
  <c r="P18" i="23"/>
  <c r="S81" i="23"/>
  <c r="R81" i="23" s="1"/>
  <c r="S75" i="23"/>
  <c r="R75" i="23" s="1"/>
  <c r="S80" i="23"/>
  <c r="R80" i="23" s="1"/>
  <c r="S78" i="23"/>
  <c r="R78" i="23" s="1"/>
  <c r="S79" i="23"/>
  <c r="R79" i="23" s="1"/>
  <c r="S77" i="23"/>
  <c r="R77" i="23" s="1"/>
  <c r="S74" i="23"/>
  <c r="R74" i="23" s="1"/>
  <c r="S82" i="23"/>
  <c r="R82" i="23" s="1"/>
  <c r="S76" i="23"/>
  <c r="R76" i="23" s="1"/>
  <c r="S32" i="23"/>
  <c r="R32" i="23" s="1"/>
  <c r="Q22" i="23" l="1"/>
  <c r="Q21" i="23"/>
  <c r="Q23" i="23"/>
  <c r="Q19" i="23"/>
  <c r="Q18" i="23"/>
  <c r="S18" i="23" s="1"/>
  <c r="R18" i="23" s="1"/>
  <c r="Q12" i="23"/>
  <c r="Q11" i="23"/>
  <c r="Q10" i="23"/>
  <c r="S10" i="23" s="1"/>
  <c r="R10" i="23" s="1"/>
  <c r="Q13" i="23"/>
  <c r="Q9" i="23"/>
  <c r="Q14" i="23"/>
  <c r="Q15" i="23"/>
  <c r="Q16" i="23"/>
  <c r="Q17" i="23"/>
  <c r="Q249" i="23"/>
  <c r="Q344" i="23"/>
  <c r="P344" i="23"/>
  <c r="P249" i="23"/>
  <c r="P200" i="23"/>
  <c r="P134" i="23"/>
  <c r="S344" i="23" l="1"/>
  <c r="R344" i="23" s="1"/>
  <c r="S249" i="23"/>
  <c r="R249" i="23" s="1"/>
  <c r="S474" i="23" l="1"/>
  <c r="R474" i="23" s="1"/>
  <c r="S539" i="23"/>
  <c r="R539" i="23" s="1"/>
  <c r="S540" i="23"/>
  <c r="R540" i="23" s="1"/>
  <c r="S473" i="23"/>
  <c r="R473" i="23" s="1"/>
  <c r="S341" i="23"/>
  <c r="R341" i="23" s="1"/>
  <c r="S68" i="23"/>
  <c r="R68" i="23" s="1"/>
  <c r="S246" i="23"/>
  <c r="R246" i="23" s="1"/>
  <c r="S295" i="23"/>
  <c r="R295" i="23" s="1"/>
  <c r="S197" i="23"/>
  <c r="R197" i="23" s="1"/>
  <c r="S131" i="23"/>
  <c r="R131" i="23" s="1"/>
  <c r="N141" i="31" l="1"/>
  <c r="N140" i="31"/>
  <c r="N139" i="31"/>
  <c r="N138" i="31"/>
  <c r="N137" i="31"/>
  <c r="N136" i="31"/>
  <c r="N135" i="31"/>
  <c r="N134" i="31"/>
  <c r="N133" i="31"/>
  <c r="N587" i="23"/>
  <c r="N588" i="23"/>
  <c r="N589" i="23"/>
  <c r="N590" i="23"/>
  <c r="N591" i="23"/>
  <c r="N592" i="23"/>
  <c r="N593" i="23"/>
  <c r="N594" i="23"/>
  <c r="E32" i="35" l="1"/>
  <c r="H36" i="34"/>
  <c r="E33" i="34" l="1"/>
  <c r="D33" i="34" l="1"/>
  <c r="D32" i="35"/>
  <c r="D37" i="34"/>
  <c r="F37" i="34" s="1"/>
  <c r="D30" i="35"/>
  <c r="D31" i="34"/>
  <c r="D31" i="35"/>
  <c r="D32" i="34"/>
  <c r="E32" i="34" l="1"/>
  <c r="E31" i="35"/>
  <c r="E31" i="34"/>
  <c r="E30" i="35"/>
  <c r="H37" i="34" l="1"/>
  <c r="AY113" i="33" l="1"/>
  <c r="AT113" i="33"/>
  <c r="AO113" i="33"/>
  <c r="AJ113" i="33"/>
  <c r="AE113" i="33"/>
  <c r="Z113" i="33"/>
  <c r="U113" i="33"/>
  <c r="P113" i="33"/>
  <c r="K113" i="33"/>
  <c r="AX109" i="33"/>
  <c r="AS109" i="33"/>
  <c r="AN109" i="33"/>
  <c r="AI109" i="33"/>
  <c r="AD109" i="33"/>
  <c r="Y109" i="33"/>
  <c r="T109" i="33"/>
  <c r="Q42" i="31" s="1"/>
  <c r="O109" i="33"/>
  <c r="J109" i="33"/>
  <c r="AX108" i="33"/>
  <c r="AS108" i="33"/>
  <c r="Q106" i="31" s="1"/>
  <c r="AN108" i="33"/>
  <c r="AI108" i="33"/>
  <c r="AD108" i="33"/>
  <c r="Y108" i="33"/>
  <c r="T108" i="33"/>
  <c r="O108" i="33"/>
  <c r="J108" i="33"/>
  <c r="AX107" i="33"/>
  <c r="AS107" i="33"/>
  <c r="AI107" i="33"/>
  <c r="AD107" i="33"/>
  <c r="Q66" i="31" s="1"/>
  <c r="Y107" i="33"/>
  <c r="O107" i="33"/>
  <c r="J107" i="33"/>
  <c r="AX106" i="33"/>
  <c r="AS106" i="33"/>
  <c r="AN106" i="33"/>
  <c r="AI106" i="33"/>
  <c r="AD106" i="33"/>
  <c r="Y106" i="33"/>
  <c r="T106" i="33"/>
  <c r="O106" i="33"/>
  <c r="J106" i="33"/>
  <c r="AX105" i="33"/>
  <c r="AS105" i="33"/>
  <c r="AN105" i="33"/>
  <c r="Q90" i="31" s="1"/>
  <c r="AI105" i="33"/>
  <c r="AD105" i="33"/>
  <c r="Y105" i="33"/>
  <c r="T105" i="33"/>
  <c r="O105" i="33"/>
  <c r="J105" i="33"/>
  <c r="AX104" i="33"/>
  <c r="AS104" i="33"/>
  <c r="AN104" i="33"/>
  <c r="AI104" i="33"/>
  <c r="AD104" i="33"/>
  <c r="Y104" i="33"/>
  <c r="T104" i="33"/>
  <c r="O104" i="33"/>
  <c r="J104" i="33"/>
  <c r="AX103" i="33"/>
  <c r="AS103" i="33"/>
  <c r="AN103" i="33"/>
  <c r="AI103" i="33"/>
  <c r="AD103" i="33"/>
  <c r="Y103" i="33"/>
  <c r="T103" i="33"/>
  <c r="O103" i="33"/>
  <c r="J103" i="33"/>
  <c r="AX102" i="33"/>
  <c r="AS102" i="33"/>
  <c r="AN102" i="33"/>
  <c r="AI102" i="33"/>
  <c r="AD102" i="33"/>
  <c r="Y102" i="33"/>
  <c r="T102" i="33"/>
  <c r="O102" i="33"/>
  <c r="J102" i="33"/>
  <c r="J88" i="33"/>
  <c r="J87" i="33"/>
  <c r="J86" i="33"/>
  <c r="J85" i="33"/>
  <c r="J84" i="33"/>
  <c r="J83" i="33"/>
  <c r="J82" i="33"/>
  <c r="J81" i="33"/>
  <c r="J80" i="33"/>
  <c r="J79" i="33"/>
  <c r="J78" i="33"/>
  <c r="J77" i="33"/>
  <c r="J76" i="33"/>
  <c r="J75" i="33"/>
  <c r="I29" i="33"/>
  <c r="D29" i="33"/>
  <c r="J89" i="32"/>
  <c r="J86" i="32"/>
  <c r="H82" i="32"/>
  <c r="N114" i="31" s="1"/>
  <c r="H81" i="32"/>
  <c r="N113" i="31" s="1"/>
  <c r="J80" i="32"/>
  <c r="H78" i="32"/>
  <c r="J77" i="32"/>
  <c r="H75" i="32"/>
  <c r="N103" i="31" s="1"/>
  <c r="J71" i="32"/>
  <c r="J68" i="32"/>
  <c r="H68" i="32"/>
  <c r="H67" i="32"/>
  <c r="N91" i="31" s="1"/>
  <c r="H66" i="32"/>
  <c r="N90" i="31" s="1"/>
  <c r="H65" i="32"/>
  <c r="J62" i="32"/>
  <c r="H60" i="32"/>
  <c r="H87" i="32" s="1"/>
  <c r="N119" i="31" s="1"/>
  <c r="J59" i="32"/>
  <c r="J53" i="32"/>
  <c r="H53" i="32"/>
  <c r="H80" i="32" s="1"/>
  <c r="H52" i="32"/>
  <c r="J50" i="32"/>
  <c r="J44" i="32"/>
  <c r="H44" i="32"/>
  <c r="H71" i="32" s="1"/>
  <c r="H43" i="32"/>
  <c r="H70" i="32" s="1"/>
  <c r="N94" i="31" s="1"/>
  <c r="H42" i="32"/>
  <c r="J41" i="32"/>
  <c r="H41" i="32"/>
  <c r="H39" i="32"/>
  <c r="H38" i="32"/>
  <c r="H37" i="32"/>
  <c r="H64" i="32" s="1"/>
  <c r="N88" i="31" s="1"/>
  <c r="H36" i="32"/>
  <c r="J35" i="32"/>
  <c r="H33" i="32"/>
  <c r="J32" i="32"/>
  <c r="T107" i="33" s="1"/>
  <c r="H30" i="32"/>
  <c r="H28" i="32"/>
  <c r="H55" i="32" s="1"/>
  <c r="N75" i="31" s="1"/>
  <c r="H27" i="32"/>
  <c r="H54" i="32" s="1"/>
  <c r="N74" i="31" s="1"/>
  <c r="J26" i="32"/>
  <c r="H26" i="32"/>
  <c r="H35" i="32" s="1"/>
  <c r="H62" i="32" s="1"/>
  <c r="H89" i="32" s="1"/>
  <c r="H24" i="32"/>
  <c r="H51" i="32" s="1"/>
  <c r="J23" i="32"/>
  <c r="H23" i="32"/>
  <c r="H21" i="32"/>
  <c r="H48" i="32" s="1"/>
  <c r="N64" i="31" s="1"/>
  <c r="H20" i="32"/>
  <c r="H47" i="32" s="1"/>
  <c r="N63" i="31" s="1"/>
  <c r="H19" i="32"/>
  <c r="H46" i="32" s="1"/>
  <c r="H73" i="32" s="1"/>
  <c r="N101" i="31" s="1"/>
  <c r="J17" i="32"/>
  <c r="H17" i="32"/>
  <c r="H16" i="32"/>
  <c r="H25" i="32" s="1"/>
  <c r="H34" i="32" s="1"/>
  <c r="H15" i="32"/>
  <c r="J14" i="32"/>
  <c r="H14" i="32"/>
  <c r="H13" i="32"/>
  <c r="H40" i="32" s="1"/>
  <c r="H12" i="32"/>
  <c r="H11" i="32"/>
  <c r="H10" i="32"/>
  <c r="H9" i="32"/>
  <c r="H18" i="32" s="1"/>
  <c r="H45" i="32" s="1"/>
  <c r="Q120" i="31"/>
  <c r="P120" i="31"/>
  <c r="O120" i="31"/>
  <c r="Q119" i="31"/>
  <c r="P119" i="31"/>
  <c r="O119" i="31"/>
  <c r="Q118" i="31"/>
  <c r="P118" i="31"/>
  <c r="O118" i="31"/>
  <c r="Q117" i="31"/>
  <c r="P117" i="31"/>
  <c r="O117" i="31"/>
  <c r="Q116" i="31"/>
  <c r="P116" i="31"/>
  <c r="O116" i="31"/>
  <c r="Q115" i="31"/>
  <c r="P115" i="31"/>
  <c r="O115" i="31"/>
  <c r="Q114" i="31"/>
  <c r="P114" i="31"/>
  <c r="O114" i="31"/>
  <c r="Q113" i="31"/>
  <c r="P113" i="31"/>
  <c r="O113" i="31"/>
  <c r="Q107" i="31"/>
  <c r="P107" i="31"/>
  <c r="O107" i="31"/>
  <c r="P106" i="31"/>
  <c r="O106" i="31"/>
  <c r="N106" i="31"/>
  <c r="Q105" i="31"/>
  <c r="P105" i="31"/>
  <c r="O105" i="31"/>
  <c r="Q104" i="31"/>
  <c r="P104" i="31"/>
  <c r="O104" i="31"/>
  <c r="Q103" i="31"/>
  <c r="P103" i="31"/>
  <c r="O103" i="31"/>
  <c r="Q102" i="31"/>
  <c r="P102" i="31"/>
  <c r="O102" i="31"/>
  <c r="Q101" i="31"/>
  <c r="P101" i="31"/>
  <c r="O101" i="31"/>
  <c r="Q100" i="31"/>
  <c r="P100" i="31"/>
  <c r="O100" i="31"/>
  <c r="Q94" i="31"/>
  <c r="P94" i="31"/>
  <c r="O94" i="31"/>
  <c r="Q93" i="31"/>
  <c r="P93" i="31"/>
  <c r="O93" i="31"/>
  <c r="O92" i="31"/>
  <c r="N92" i="31"/>
  <c r="Q91" i="31"/>
  <c r="P91" i="31"/>
  <c r="O91" i="31"/>
  <c r="P90" i="31"/>
  <c r="O90" i="31"/>
  <c r="Q89" i="31"/>
  <c r="P89" i="31"/>
  <c r="O89" i="31"/>
  <c r="N89" i="31"/>
  <c r="Q88" i="31"/>
  <c r="P88" i="31"/>
  <c r="O88" i="31"/>
  <c r="Q87" i="31"/>
  <c r="P87" i="31"/>
  <c r="O87" i="31"/>
  <c r="Q81" i="31"/>
  <c r="P81" i="31"/>
  <c r="O81" i="31"/>
  <c r="Q80" i="31"/>
  <c r="P80" i="31"/>
  <c r="O80" i="31"/>
  <c r="N80" i="31"/>
  <c r="Q79" i="31"/>
  <c r="P79" i="31"/>
  <c r="O79" i="31"/>
  <c r="Q78" i="31"/>
  <c r="P78" i="31"/>
  <c r="O78" i="31"/>
  <c r="Q77" i="31"/>
  <c r="P77" i="31"/>
  <c r="O77" i="31"/>
  <c r="Q76" i="31"/>
  <c r="P76" i="31"/>
  <c r="O76" i="31"/>
  <c r="Q75" i="31"/>
  <c r="P75" i="31"/>
  <c r="O75" i="31"/>
  <c r="Q74" i="31"/>
  <c r="P74" i="31"/>
  <c r="O74" i="31"/>
  <c r="Q68" i="31"/>
  <c r="P68" i="31"/>
  <c r="O68" i="31"/>
  <c r="Q67" i="31"/>
  <c r="P67" i="31"/>
  <c r="O67" i="31"/>
  <c r="N67" i="31"/>
  <c r="P66" i="31"/>
  <c r="O66" i="31"/>
  <c r="Q65" i="31"/>
  <c r="P65" i="31"/>
  <c r="O65" i="31"/>
  <c r="Q64" i="31"/>
  <c r="P64" i="31"/>
  <c r="O64" i="31"/>
  <c r="Q63" i="31"/>
  <c r="P63" i="31"/>
  <c r="O63" i="31"/>
  <c r="Q62" i="31"/>
  <c r="P62" i="31"/>
  <c r="O62" i="31"/>
  <c r="Q61" i="31"/>
  <c r="P61" i="31"/>
  <c r="O61" i="31"/>
  <c r="Q48" i="31"/>
  <c r="P48" i="31"/>
  <c r="O48" i="31"/>
  <c r="P42" i="31"/>
  <c r="O42" i="31"/>
  <c r="Q41" i="31"/>
  <c r="P41" i="31"/>
  <c r="O41" i="31"/>
  <c r="N41" i="31"/>
  <c r="Q40" i="31"/>
  <c r="P40" i="31"/>
  <c r="O40" i="31"/>
  <c r="Q39" i="31"/>
  <c r="P39" i="31"/>
  <c r="O39" i="31"/>
  <c r="Q38" i="31"/>
  <c r="P38" i="31"/>
  <c r="O38" i="31"/>
  <c r="Q37" i="31"/>
  <c r="P37" i="31"/>
  <c r="O37" i="31"/>
  <c r="Q36" i="31"/>
  <c r="P36" i="31"/>
  <c r="O36" i="31"/>
  <c r="N36" i="31"/>
  <c r="Q29" i="31"/>
  <c r="P29" i="31"/>
  <c r="O29" i="31"/>
  <c r="N29" i="31"/>
  <c r="Q28" i="31"/>
  <c r="P28" i="31"/>
  <c r="O28" i="31"/>
  <c r="N28" i="31"/>
  <c r="Q27" i="31"/>
  <c r="P27" i="31"/>
  <c r="O27" i="31"/>
  <c r="Q26" i="31"/>
  <c r="P26" i="31"/>
  <c r="O26" i="31"/>
  <c r="Q25" i="31"/>
  <c r="P25" i="31"/>
  <c r="O25" i="31"/>
  <c r="N25" i="31"/>
  <c r="Q24" i="31"/>
  <c r="P24" i="31"/>
  <c r="O24" i="31"/>
  <c r="N24" i="31"/>
  <c r="Q23" i="31"/>
  <c r="P23" i="31"/>
  <c r="O23" i="31"/>
  <c r="N23" i="31"/>
  <c r="Q22" i="31"/>
  <c r="P22" i="31"/>
  <c r="O22" i="31"/>
  <c r="N22" i="31"/>
  <c r="Q16" i="31"/>
  <c r="P16" i="31"/>
  <c r="O16" i="31"/>
  <c r="N16" i="31"/>
  <c r="Q15" i="31"/>
  <c r="P15" i="31"/>
  <c r="O15" i="31"/>
  <c r="N15" i="31"/>
  <c r="Q14" i="31"/>
  <c r="P14" i="31"/>
  <c r="O14" i="31"/>
  <c r="N14" i="31"/>
  <c r="Q13" i="31"/>
  <c r="P13" i="31"/>
  <c r="O13" i="31"/>
  <c r="N13" i="31"/>
  <c r="Q12" i="31"/>
  <c r="P12" i="31"/>
  <c r="O12" i="31"/>
  <c r="N12" i="31"/>
  <c r="Q11" i="31"/>
  <c r="P11" i="31"/>
  <c r="O11" i="31"/>
  <c r="N11" i="31"/>
  <c r="Q10" i="31"/>
  <c r="P10" i="31"/>
  <c r="O10" i="31"/>
  <c r="N10" i="31"/>
  <c r="Q9" i="31"/>
  <c r="P9" i="31"/>
  <c r="O9" i="31"/>
  <c r="N9" i="31"/>
  <c r="G6" i="31"/>
  <c r="H6" i="31" s="1"/>
  <c r="F6" i="31"/>
  <c r="B6" i="31"/>
  <c r="C6" i="31" s="1"/>
  <c r="D6" i="31" s="1"/>
  <c r="E6" i="31" s="1"/>
  <c r="I6" i="31" s="1"/>
  <c r="R23" i="31" l="1"/>
  <c r="T23" i="31" s="1"/>
  <c r="S23" i="31" s="1"/>
  <c r="R91" i="31"/>
  <c r="T91" i="31" s="1"/>
  <c r="S91" i="31" s="1"/>
  <c r="R94" i="31"/>
  <c r="T94" i="31" s="1"/>
  <c r="S94" i="31" s="1"/>
  <c r="R9" i="31"/>
  <c r="T9" i="31" s="1"/>
  <c r="S9" i="31" s="1"/>
  <c r="R77" i="31"/>
  <c r="T77" i="31" s="1"/>
  <c r="S77" i="31" s="1"/>
  <c r="R29" i="31"/>
  <c r="T29" i="31" s="1"/>
  <c r="S29" i="31" s="1"/>
  <c r="R80" i="31"/>
  <c r="T80" i="31" s="1"/>
  <c r="S80" i="31" s="1"/>
  <c r="R76" i="31"/>
  <c r="T76" i="31" s="1"/>
  <c r="S76" i="31" s="1"/>
  <c r="R81" i="31"/>
  <c r="T81" i="31" s="1"/>
  <c r="S81" i="31" s="1"/>
  <c r="R100" i="31"/>
  <c r="T100" i="31" s="1"/>
  <c r="S100" i="31" s="1"/>
  <c r="R113" i="31"/>
  <c r="T113" i="31" s="1"/>
  <c r="S113" i="31" s="1"/>
  <c r="R87" i="31"/>
  <c r="T87" i="31" s="1"/>
  <c r="S87" i="31" s="1"/>
  <c r="R116" i="31"/>
  <c r="T116" i="31" s="1"/>
  <c r="S116" i="31" s="1"/>
  <c r="R118" i="31"/>
  <c r="T118" i="31" s="1"/>
  <c r="S118" i="31" s="1"/>
  <c r="R107" i="31"/>
  <c r="T107" i="31" s="1"/>
  <c r="S107" i="31" s="1"/>
  <c r="R101" i="31"/>
  <c r="T101" i="31" s="1"/>
  <c r="S101" i="31" s="1"/>
  <c r="R114" i="31"/>
  <c r="T114" i="31" s="1"/>
  <c r="S114" i="31" s="1"/>
  <c r="R16" i="31"/>
  <c r="T16" i="31" s="1"/>
  <c r="S16" i="31" s="1"/>
  <c r="R102" i="31"/>
  <c r="T102" i="31" s="1"/>
  <c r="S102" i="31" s="1"/>
  <c r="R61" i="31"/>
  <c r="R64" i="31"/>
  <c r="T64" i="31" s="1"/>
  <c r="S64" i="31" s="1"/>
  <c r="R88" i="31"/>
  <c r="T88" i="31" s="1"/>
  <c r="S88" i="31" s="1"/>
  <c r="R28" i="31"/>
  <c r="T28" i="31" s="1"/>
  <c r="S28" i="31" s="1"/>
  <c r="R38" i="31"/>
  <c r="T38" i="31" s="1"/>
  <c r="S38" i="31" s="1"/>
  <c r="R74" i="31"/>
  <c r="R117" i="31"/>
  <c r="T117" i="31" s="1"/>
  <c r="S117" i="31" s="1"/>
  <c r="R11" i="31"/>
  <c r="T11" i="31" s="1"/>
  <c r="S11" i="31" s="1"/>
  <c r="R12" i="31"/>
  <c r="T12" i="31" s="1"/>
  <c r="S12" i="31" s="1"/>
  <c r="R22" i="31"/>
  <c r="R27" i="31"/>
  <c r="T27" i="31" s="1"/>
  <c r="S27" i="31" s="1"/>
  <c r="R78" i="31"/>
  <c r="T78" i="31" s="1"/>
  <c r="S78" i="31" s="1"/>
  <c r="R106" i="31"/>
  <c r="T106" i="31" s="1"/>
  <c r="S106" i="31" s="1"/>
  <c r="R40" i="31"/>
  <c r="T40" i="31" s="1"/>
  <c r="S40" i="31" s="1"/>
  <c r="R48" i="31"/>
  <c r="R13" i="31"/>
  <c r="T13" i="31" s="1"/>
  <c r="S13" i="31" s="1"/>
  <c r="R15" i="31"/>
  <c r="T15" i="31" s="1"/>
  <c r="S15" i="31" s="1"/>
  <c r="R62" i="31"/>
  <c r="T62" i="31" s="1"/>
  <c r="S62" i="31" s="1"/>
  <c r="R68" i="31"/>
  <c r="T68" i="31" s="1"/>
  <c r="S68" i="31" s="1"/>
  <c r="R93" i="31"/>
  <c r="T93" i="31" s="1"/>
  <c r="S93" i="31" s="1"/>
  <c r="R39" i="31"/>
  <c r="T39" i="31" s="1"/>
  <c r="S39" i="31" s="1"/>
  <c r="R115" i="31"/>
  <c r="T115" i="31" s="1"/>
  <c r="S115" i="31" s="1"/>
  <c r="R36" i="31"/>
  <c r="T36" i="31" s="1"/>
  <c r="S36" i="31" s="1"/>
  <c r="R79" i="31"/>
  <c r="T79" i="31" s="1"/>
  <c r="S79" i="31" s="1"/>
  <c r="R65" i="31"/>
  <c r="T65" i="31" s="1"/>
  <c r="S65" i="31" s="1"/>
  <c r="R42" i="31"/>
  <c r="T42" i="31" s="1"/>
  <c r="S42" i="31" s="1"/>
  <c r="R66" i="31"/>
  <c r="T66" i="31" s="1"/>
  <c r="S66" i="31" s="1"/>
  <c r="R24" i="31"/>
  <c r="T24" i="31" s="1"/>
  <c r="S24" i="31" s="1"/>
  <c r="R26" i="31"/>
  <c r="T26" i="31" s="1"/>
  <c r="S26" i="31" s="1"/>
  <c r="R67" i="31"/>
  <c r="T67" i="31" s="1"/>
  <c r="S67" i="31" s="1"/>
  <c r="R103" i="31"/>
  <c r="T103" i="31" s="1"/>
  <c r="S103" i="31" s="1"/>
  <c r="R37" i="31"/>
  <c r="T37" i="31" s="1"/>
  <c r="S37" i="31" s="1"/>
  <c r="R41" i="31"/>
  <c r="T41" i="31" s="1"/>
  <c r="S41" i="31" s="1"/>
  <c r="R63" i="31"/>
  <c r="T63" i="31" s="1"/>
  <c r="S63" i="31" s="1"/>
  <c r="R14" i="31"/>
  <c r="T14" i="31" s="1"/>
  <c r="S14" i="31" s="1"/>
  <c r="R75" i="31"/>
  <c r="T75" i="31" s="1"/>
  <c r="S75" i="31" s="1"/>
  <c r="R105" i="31"/>
  <c r="T105" i="31" s="1"/>
  <c r="S105" i="31" s="1"/>
  <c r="R120" i="31"/>
  <c r="T120" i="31" s="1"/>
  <c r="R25" i="31"/>
  <c r="T25" i="31" s="1"/>
  <c r="S25" i="31" s="1"/>
  <c r="H57" i="32"/>
  <c r="N38" i="31"/>
  <c r="R10" i="31"/>
  <c r="T10" i="31" s="1"/>
  <c r="S10" i="31" s="1"/>
  <c r="H32" i="32"/>
  <c r="H50" i="32"/>
  <c r="N27" i="31"/>
  <c r="N62" i="31"/>
  <c r="R89" i="31"/>
  <c r="T89" i="31" s="1"/>
  <c r="S89" i="31" s="1"/>
  <c r="H69" i="32"/>
  <c r="N93" i="31" s="1"/>
  <c r="H72" i="32"/>
  <c r="N100" i="31" s="1"/>
  <c r="N61" i="31"/>
  <c r="N68" i="31"/>
  <c r="H79" i="32"/>
  <c r="N107" i="31" s="1"/>
  <c r="P92" i="31"/>
  <c r="AN107" i="33"/>
  <c r="Q92" i="31" s="1"/>
  <c r="N42" i="31"/>
  <c r="H61" i="32"/>
  <c r="H63" i="32"/>
  <c r="N87" i="31" s="1"/>
  <c r="N48" i="31"/>
  <c r="H22" i="32"/>
  <c r="H29" i="32"/>
  <c r="H74" i="32"/>
  <c r="N102" i="31" s="1"/>
  <c r="R104" i="31"/>
  <c r="T104" i="31" s="1"/>
  <c r="S104" i="31" s="1"/>
  <c r="R90" i="31"/>
  <c r="T90" i="31" s="1"/>
  <c r="S90" i="31" s="1"/>
  <c r="R119" i="31"/>
  <c r="T119" i="31" s="1"/>
  <c r="S119" i="31" s="1"/>
  <c r="S120" i="31" l="1"/>
  <c r="AA119" i="31"/>
  <c r="AA118" i="31" s="1"/>
  <c r="AA117" i="31" s="1"/>
  <c r="AA116" i="31" s="1"/>
  <c r="AA115" i="31" s="1"/>
  <c r="AA114" i="31" s="1"/>
  <c r="AA113" i="31" s="1"/>
  <c r="AA112" i="31" s="1"/>
  <c r="AA111" i="31" s="1"/>
  <c r="AA110" i="31" s="1"/>
  <c r="AA109" i="31" s="1"/>
  <c r="Z118" i="31"/>
  <c r="Z117" i="31" s="1"/>
  <c r="Z116" i="31" s="1"/>
  <c r="Z115" i="31" s="1"/>
  <c r="Z114" i="31" s="1"/>
  <c r="Z113" i="31" s="1"/>
  <c r="Z112" i="31" s="1"/>
  <c r="Z111" i="31" s="1"/>
  <c r="Z110" i="31" s="1"/>
  <c r="Z109" i="31" s="1"/>
  <c r="Z108" i="31" s="1"/>
  <c r="Y118" i="31"/>
  <c r="Y117" i="31" s="1"/>
  <c r="Y116" i="31" s="1"/>
  <c r="Y115" i="31" s="1"/>
  <c r="Y114" i="31" s="1"/>
  <c r="Y113" i="31" s="1"/>
  <c r="Y112" i="31" s="1"/>
  <c r="Y111" i="31" s="1"/>
  <c r="Y110" i="31" s="1"/>
  <c r="Y109" i="31" s="1"/>
  <c r="Y108" i="31" s="1"/>
  <c r="Y107" i="31" s="1"/>
  <c r="S140" i="31"/>
  <c r="R140" i="31"/>
  <c r="R141" i="31"/>
  <c r="T61" i="31"/>
  <c r="S61" i="31" s="1"/>
  <c r="R138" i="31"/>
  <c r="S135" i="31"/>
  <c r="S141" i="31"/>
  <c r="T74" i="31"/>
  <c r="R137" i="31"/>
  <c r="R134" i="31"/>
  <c r="R135" i="31"/>
  <c r="T22" i="31"/>
  <c r="R133" i="31"/>
  <c r="T48" i="31"/>
  <c r="R136" i="31"/>
  <c r="S134" i="31"/>
  <c r="H31" i="32"/>
  <c r="N26" i="31"/>
  <c r="H49" i="32"/>
  <c r="H84" i="32"/>
  <c r="N116" i="31" s="1"/>
  <c r="N77" i="31"/>
  <c r="H88" i="32"/>
  <c r="N120" i="31" s="1"/>
  <c r="N81" i="31"/>
  <c r="H77" i="32"/>
  <c r="N105" i="31" s="1"/>
  <c r="N66" i="31"/>
  <c r="H56" i="32"/>
  <c r="N37" i="31"/>
  <c r="R92" i="31"/>
  <c r="T92" i="31" s="1"/>
  <c r="H59" i="32"/>
  <c r="N40" i="31"/>
  <c r="S137" i="31" l="1"/>
  <c r="S74" i="31"/>
  <c r="S139" i="31"/>
  <c r="S92" i="31"/>
  <c r="S133" i="31"/>
  <c r="S22" i="31"/>
  <c r="S136" i="31"/>
  <c r="S48" i="31"/>
  <c r="T143" i="31"/>
  <c r="G12" i="35"/>
  <c r="G15" i="35" s="1"/>
  <c r="G18" i="35" s="1"/>
  <c r="R139" i="31"/>
  <c r="G13" i="34"/>
  <c r="S138" i="31"/>
  <c r="H83" i="32"/>
  <c r="N115" i="31" s="1"/>
  <c r="N76" i="31"/>
  <c r="N65" i="31"/>
  <c r="H76" i="32"/>
  <c r="N104" i="31" s="1"/>
  <c r="N79" i="31"/>
  <c r="H86" i="32"/>
  <c r="N118" i="31" s="1"/>
  <c r="H58" i="32"/>
  <c r="N39" i="31"/>
  <c r="G16" i="34" l="1"/>
  <c r="G19" i="34" s="1"/>
  <c r="G16" i="35"/>
  <c r="G17" i="35" s="1"/>
  <c r="G19" i="35" s="1"/>
  <c r="G24" i="35" s="1"/>
  <c r="N78" i="31"/>
  <c r="H85" i="32"/>
  <c r="N117" i="31" s="1"/>
  <c r="G17" i="34" l="1"/>
  <c r="G21" i="35"/>
  <c r="G20" i="35"/>
  <c r="G28" i="35"/>
  <c r="G22" i="35"/>
  <c r="G27" i="35"/>
  <c r="G23" i="35"/>
  <c r="G25" i="35"/>
  <c r="G30" i="35"/>
  <c r="G32" i="35" s="1"/>
  <c r="G26" i="35"/>
  <c r="G29" i="35" l="1"/>
  <c r="G31" i="35" s="1"/>
  <c r="G33" i="35" s="1"/>
  <c r="G34" i="35" l="1"/>
  <c r="G37" i="35" s="1"/>
  <c r="G38" i="35" s="1"/>
  <c r="G39" i="35" s="1"/>
  <c r="G7" i="23"/>
  <c r="G8" i="23" s="1"/>
  <c r="P523" i="23"/>
  <c r="P508" i="23"/>
  <c r="P482" i="23"/>
  <c r="P470" i="23"/>
  <c r="P442" i="23"/>
  <c r="P404" i="23"/>
  <c r="P376" i="23"/>
  <c r="P372" i="23"/>
  <c r="P338" i="23"/>
  <c r="P310" i="23"/>
  <c r="P292" i="23"/>
  <c r="P264" i="23"/>
  <c r="P243" i="23"/>
  <c r="P215" i="23"/>
  <c r="P15" i="23"/>
  <c r="H8" i="23" l="1"/>
  <c r="G9" i="23"/>
  <c r="P457" i="23"/>
  <c r="P458" i="23"/>
  <c r="S458" i="23" s="1"/>
  <c r="R458" i="23" s="1"/>
  <c r="P459" i="23"/>
  <c r="S459" i="23" s="1"/>
  <c r="R459" i="23" s="1"/>
  <c r="P418" i="23"/>
  <c r="P416" i="23"/>
  <c r="S416" i="23" s="1"/>
  <c r="R416" i="23" s="1"/>
  <c r="P417" i="23"/>
  <c r="S417" i="23" s="1"/>
  <c r="R417" i="23" s="1"/>
  <c r="P391" i="23"/>
  <c r="P393" i="23"/>
  <c r="S393" i="23" s="1"/>
  <c r="R393" i="23" s="1"/>
  <c r="P394" i="23"/>
  <c r="S394" i="23" s="1"/>
  <c r="R394" i="23" s="1"/>
  <c r="P350" i="23"/>
  <c r="P352" i="23"/>
  <c r="S352" i="23" s="1"/>
  <c r="R352" i="23" s="1"/>
  <c r="P353" i="23"/>
  <c r="S353" i="23" s="1"/>
  <c r="R353" i="23" s="1"/>
  <c r="P325" i="23"/>
  <c r="P326" i="23"/>
  <c r="S326" i="23" s="1"/>
  <c r="R326" i="23" s="1"/>
  <c r="P327" i="23"/>
  <c r="S327" i="23" s="1"/>
  <c r="R327" i="23" s="1"/>
  <c r="P280" i="23"/>
  <c r="P281" i="23"/>
  <c r="S281" i="23" s="1"/>
  <c r="R281" i="23" s="1"/>
  <c r="P283" i="23"/>
  <c r="S283" i="23" s="1"/>
  <c r="R283" i="23" s="1"/>
  <c r="P282" i="23"/>
  <c r="S282" i="23" s="1"/>
  <c r="R282" i="23" s="1"/>
  <c r="P211" i="23"/>
  <c r="P210" i="23"/>
  <c r="S210" i="23" s="1"/>
  <c r="R210" i="23" s="1"/>
  <c r="P231" i="23"/>
  <c r="P232" i="23"/>
  <c r="S232" i="23" s="1"/>
  <c r="R232" i="23" s="1"/>
  <c r="P233" i="23"/>
  <c r="S233" i="23" s="1"/>
  <c r="R233" i="23" s="1"/>
  <c r="S117" i="23"/>
  <c r="R117" i="23" s="1"/>
  <c r="S118" i="23"/>
  <c r="R118" i="23" s="1"/>
  <c r="S119" i="23"/>
  <c r="R119" i="23" s="1"/>
  <c r="S121" i="23"/>
  <c r="R121" i="23" s="1"/>
  <c r="S122" i="23"/>
  <c r="R122" i="23" s="1"/>
  <c r="S123" i="23"/>
  <c r="R123" i="23" s="1"/>
  <c r="S124" i="23"/>
  <c r="R124" i="23" s="1"/>
  <c r="S115" i="23"/>
  <c r="R115" i="23" s="1"/>
  <c r="S120" i="23"/>
  <c r="R120" i="23" s="1"/>
  <c r="S116" i="23"/>
  <c r="R116" i="23" s="1"/>
  <c r="P64" i="23"/>
  <c r="S127" i="23"/>
  <c r="R127" i="23" s="1"/>
  <c r="S128" i="23"/>
  <c r="R128" i="23" s="1"/>
  <c r="P34" i="23"/>
  <c r="S96" i="23"/>
  <c r="R96" i="23" s="1"/>
  <c r="S97" i="23"/>
  <c r="R97" i="23" s="1"/>
  <c r="P37" i="23"/>
  <c r="S100" i="23"/>
  <c r="R100" i="23" s="1"/>
  <c r="P52" i="23"/>
  <c r="P57" i="23"/>
  <c r="S57" i="23" s="1"/>
  <c r="R57" i="23" s="1"/>
  <c r="P56" i="23"/>
  <c r="S56" i="23" s="1"/>
  <c r="R56" i="23" s="1"/>
  <c r="P403" i="23"/>
  <c r="P420" i="23"/>
  <c r="P481" i="23"/>
  <c r="P288" i="23"/>
  <c r="P415" i="23"/>
  <c r="P424" i="23"/>
  <c r="P486" i="23"/>
  <c r="P490" i="23"/>
  <c r="P527" i="23"/>
  <c r="P355" i="23"/>
  <c r="P536" i="23"/>
  <c r="P400" i="23"/>
  <c r="P421" i="23"/>
  <c r="P330" i="23"/>
  <c r="P337" i="23"/>
  <c r="P399" i="23"/>
  <c r="P279" i="23"/>
  <c r="P329" i="23"/>
  <c r="P396" i="23"/>
  <c r="P16" i="23"/>
  <c r="P469" i="23"/>
  <c r="P14" i="23"/>
  <c r="P212" i="23"/>
  <c r="P285" i="23"/>
  <c r="P354" i="23"/>
  <c r="P395" i="23"/>
  <c r="P532" i="23"/>
  <c r="P13" i="23"/>
  <c r="P462" i="23"/>
  <c r="P531" i="23"/>
  <c r="P535" i="23"/>
  <c r="P11" i="23"/>
  <c r="P284" i="23"/>
  <c r="P334" i="23"/>
  <c r="P349" i="23"/>
  <c r="P461" i="23"/>
  <c r="P487" i="23"/>
  <c r="P60" i="23"/>
  <c r="P466" i="23"/>
  <c r="P54" i="23"/>
  <c r="P465" i="23"/>
  <c r="P65" i="23"/>
  <c r="P333" i="23"/>
  <c r="P358" i="23"/>
  <c r="P528" i="23"/>
  <c r="P53" i="23"/>
  <c r="P230" i="23"/>
  <c r="P291" i="23"/>
  <c r="P504" i="23"/>
  <c r="P12" i="23"/>
  <c r="P58" i="23"/>
  <c r="S58" i="23" s="1"/>
  <c r="R58" i="23" s="1"/>
  <c r="P239" i="23"/>
  <c r="P235" i="23"/>
  <c r="P287" i="23"/>
  <c r="P307" i="23"/>
  <c r="P332" i="23"/>
  <c r="P328" i="23"/>
  <c r="P357" i="23"/>
  <c r="P351" i="23"/>
  <c r="P373" i="23"/>
  <c r="P398" i="23"/>
  <c r="P392" i="23"/>
  <c r="P423" i="23"/>
  <c r="P419" i="23"/>
  <c r="P439" i="23"/>
  <c r="P464" i="23"/>
  <c r="P460" i="23"/>
  <c r="S460" i="23" s="1"/>
  <c r="R460" i="23" s="1"/>
  <c r="P489" i="23"/>
  <c r="P485" i="23"/>
  <c r="P505" i="23"/>
  <c r="P530" i="23"/>
  <c r="P524" i="23"/>
  <c r="P59" i="23"/>
  <c r="P242" i="23"/>
  <c r="P260" i="23"/>
  <c r="P306" i="23"/>
  <c r="P438" i="23"/>
  <c r="P19" i="23"/>
  <c r="P33" i="23"/>
  <c r="P61" i="23"/>
  <c r="P55" i="23"/>
  <c r="P238" i="23"/>
  <c r="P234" i="23"/>
  <c r="S234" i="23" s="1"/>
  <c r="R234" i="23" s="1"/>
  <c r="P261" i="23"/>
  <c r="P286" i="23"/>
  <c r="P331" i="23"/>
  <c r="P356" i="23"/>
  <c r="P397" i="23"/>
  <c r="P422" i="23"/>
  <c r="P463" i="23"/>
  <c r="P488" i="23"/>
  <c r="P529" i="23"/>
  <c r="P236" i="23"/>
  <c r="P17" i="23"/>
  <c r="P237" i="23"/>
  <c r="H9" i="23" l="1"/>
  <c r="G10" i="23"/>
  <c r="G11" i="23" s="1"/>
  <c r="G12" i="23" s="1"/>
  <c r="G13" i="23" s="1"/>
  <c r="G14" i="23" s="1"/>
  <c r="G15" i="23" s="1"/>
  <c r="G16" i="23" s="1"/>
  <c r="G17" i="23" s="1"/>
  <c r="G18" i="23" s="1"/>
  <c r="G19" i="23" s="1"/>
  <c r="G20" i="23" s="1"/>
  <c r="H20" i="23" l="1"/>
  <c r="G21" i="23"/>
  <c r="G22" i="23" s="1"/>
  <c r="G23" i="23" s="1"/>
  <c r="H10" i="23"/>
  <c r="H11" i="23" s="1"/>
  <c r="H12" i="23" s="1"/>
  <c r="H13" i="23" s="1"/>
  <c r="H14" i="23" s="1"/>
  <c r="H15" i="23" s="1"/>
  <c r="H16" i="23" s="1"/>
  <c r="H17" i="23" s="1"/>
  <c r="H18" i="23" s="1"/>
  <c r="H19" i="23" s="1"/>
  <c r="H21" i="23" l="1"/>
  <c r="H22" i="23" s="1"/>
  <c r="H23" i="23" s="1"/>
  <c r="H24" i="23"/>
  <c r="P22" i="23"/>
  <c r="P23" i="23" s="1"/>
  <c r="G6" i="23" l="1"/>
  <c r="H7" i="23" s="1"/>
  <c r="F6" i="23"/>
  <c r="F7" i="23" s="1"/>
  <c r="F8" i="23" s="1"/>
  <c r="F9" i="23" s="1"/>
  <c r="F10" i="23" s="1"/>
  <c r="F11" i="23" s="1"/>
  <c r="F12" i="23" s="1"/>
  <c r="F13" i="23" s="1"/>
  <c r="F14" i="23" s="1"/>
  <c r="F15" i="23" s="1"/>
  <c r="F16" i="23" s="1"/>
  <c r="F17" i="23" s="1"/>
  <c r="F18" i="23" s="1"/>
  <c r="F19" i="23" s="1"/>
  <c r="F20" i="23" s="1"/>
  <c r="F21" i="23" s="1"/>
  <c r="F22" i="23" s="1"/>
  <c r="F23" i="23" s="1"/>
  <c r="F24" i="23" s="1"/>
  <c r="F25" i="23" s="1"/>
  <c r="F26" i="23" s="1"/>
  <c r="F27" i="23" s="1"/>
  <c r="F28" i="23" s="1"/>
  <c r="F29" i="23" s="1"/>
  <c r="F30" i="23" s="1"/>
  <c r="F31" i="23" s="1"/>
  <c r="F32" i="23" s="1"/>
  <c r="F33" i="23" s="1"/>
  <c r="F34" i="23" s="1"/>
  <c r="F35" i="23" s="1"/>
  <c r="F36" i="23" s="1"/>
  <c r="F37" i="23" s="1"/>
  <c r="F38" i="23" s="1"/>
  <c r="F39" i="23" s="1"/>
  <c r="F40" i="23" s="1"/>
  <c r="F41" i="23" s="1"/>
  <c r="F42" i="23" s="1"/>
  <c r="F43" i="23" s="1"/>
  <c r="F44" i="23" s="1"/>
  <c r="F45" i="23" s="1"/>
  <c r="F46" i="23" s="1"/>
  <c r="F47" i="23" s="1"/>
  <c r="F48" i="23" s="1"/>
  <c r="F49" i="23" s="1"/>
  <c r="F50" i="23" s="1"/>
  <c r="F51" i="23" s="1"/>
  <c r="F52" i="23" s="1"/>
  <c r="F53" i="23" s="1"/>
  <c r="F54" i="23" s="1"/>
  <c r="F55" i="23" s="1"/>
  <c r="F56" i="23" s="1"/>
  <c r="F57" i="23" s="1"/>
  <c r="F58" i="23" s="1"/>
  <c r="F59" i="23" s="1"/>
  <c r="F60" i="23" s="1"/>
  <c r="F61" i="23" s="1"/>
  <c r="F62" i="23" s="1"/>
  <c r="F63" i="23" s="1"/>
  <c r="F64" i="23" s="1"/>
  <c r="F65" i="23" s="1"/>
  <c r="F66" i="23" s="1"/>
  <c r="F67" i="23" s="1"/>
  <c r="F68" i="23" s="1"/>
  <c r="B6" i="23"/>
  <c r="B7" i="23" s="1"/>
  <c r="B8" i="23" s="1"/>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C69" i="23" l="1"/>
  <c r="B70" i="23"/>
  <c r="C6" i="23"/>
  <c r="D6" i="23" s="1"/>
  <c r="E6" i="23" s="1"/>
  <c r="I6" i="23" s="1"/>
  <c r="H6" i="23"/>
  <c r="C70" i="23" l="1"/>
  <c r="D70" i="23" s="1"/>
  <c r="B71" i="23"/>
  <c r="V7" i="31"/>
  <c r="C7" i="23"/>
  <c r="C8" i="23" s="1"/>
  <c r="S22" i="23"/>
  <c r="R22" i="23" s="1"/>
  <c r="S291" i="23"/>
  <c r="R291" i="23" s="1"/>
  <c r="S535" i="23"/>
  <c r="R535" i="23" s="1"/>
  <c r="S493" i="23"/>
  <c r="R493" i="23" s="1"/>
  <c r="S403" i="23"/>
  <c r="R403" i="23" s="1"/>
  <c r="S242" i="23"/>
  <c r="R242" i="23" s="1"/>
  <c r="S361" i="23"/>
  <c r="R361" i="23" s="1"/>
  <c r="S469" i="23"/>
  <c r="R469" i="23" s="1"/>
  <c r="S427" i="23"/>
  <c r="R427" i="23" s="1"/>
  <c r="S337" i="23"/>
  <c r="R337" i="23" s="1"/>
  <c r="S64" i="23"/>
  <c r="R64" i="23" s="1"/>
  <c r="C71" i="23" l="1"/>
  <c r="D71" i="23" s="1"/>
  <c r="E71" i="23" s="1"/>
  <c r="I71" i="23" s="1"/>
  <c r="B72" i="23"/>
  <c r="C9" i="23"/>
  <c r="D7" i="23"/>
  <c r="E7" i="23" s="1"/>
  <c r="S34" i="23"/>
  <c r="R34" i="23" s="1"/>
  <c r="S19" i="23"/>
  <c r="R19" i="23" s="1"/>
  <c r="S334" i="23"/>
  <c r="R334" i="23" s="1"/>
  <c r="S212" i="23"/>
  <c r="R212" i="23" s="1"/>
  <c r="S490" i="23"/>
  <c r="R490" i="23" s="1"/>
  <c r="S400" i="23"/>
  <c r="R400" i="23" s="1"/>
  <c r="S466" i="23"/>
  <c r="R466" i="23" s="1"/>
  <c r="S532" i="23"/>
  <c r="R532" i="23" s="1"/>
  <c r="S373" i="23"/>
  <c r="R373" i="23" s="1"/>
  <c r="S505" i="23"/>
  <c r="R505" i="23" s="1"/>
  <c r="S61" i="23"/>
  <c r="R61" i="23" s="1"/>
  <c r="S261" i="23"/>
  <c r="R261" i="23" s="1"/>
  <c r="S307" i="23"/>
  <c r="R307" i="23" s="1"/>
  <c r="S288" i="23"/>
  <c r="R288" i="23" s="1"/>
  <c r="S424" i="23"/>
  <c r="R424" i="23" s="1"/>
  <c r="S358" i="23"/>
  <c r="R358" i="23" s="1"/>
  <c r="S239" i="23"/>
  <c r="R239" i="23" s="1"/>
  <c r="S439" i="23"/>
  <c r="R439" i="23" s="1"/>
  <c r="S15" i="23"/>
  <c r="R15" i="23" s="1"/>
  <c r="C72" i="23" l="1"/>
  <c r="D72" i="23" s="1"/>
  <c r="E72" i="23" s="1"/>
  <c r="I72" i="23" s="1"/>
  <c r="B73" i="23"/>
  <c r="C10" i="23"/>
  <c r="D8" i="23"/>
  <c r="E8" i="23" s="1"/>
  <c r="I8" i="23" s="1"/>
  <c r="I7" i="23"/>
  <c r="S516" i="23"/>
  <c r="R516" i="23" s="1"/>
  <c r="S238" i="23"/>
  <c r="R238" i="23" s="1"/>
  <c r="S507" i="23"/>
  <c r="R507" i="23" s="1"/>
  <c r="S263" i="23"/>
  <c r="R263" i="23" s="1"/>
  <c r="S441" i="23"/>
  <c r="R441" i="23" s="1"/>
  <c r="S214" i="23"/>
  <c r="R214" i="23" s="1"/>
  <c r="S375" i="23"/>
  <c r="R375" i="23" s="1"/>
  <c r="S309" i="23"/>
  <c r="R309" i="23" s="1"/>
  <c r="S36" i="23"/>
  <c r="R36" i="23" s="1"/>
  <c r="S44" i="23"/>
  <c r="R44" i="23" s="1"/>
  <c r="S494" i="23"/>
  <c r="R494" i="23" s="1"/>
  <c r="S470" i="23"/>
  <c r="R470" i="23" s="1"/>
  <c r="S292" i="23"/>
  <c r="R292" i="23" s="1"/>
  <c r="S243" i="23"/>
  <c r="R243" i="23" s="1"/>
  <c r="S428" i="23"/>
  <c r="R428" i="23" s="1"/>
  <c r="S404" i="23"/>
  <c r="R404" i="23" s="1"/>
  <c r="S362" i="23"/>
  <c r="R362" i="23" s="1"/>
  <c r="S536" i="23"/>
  <c r="R536" i="23" s="1"/>
  <c r="S23" i="23"/>
  <c r="R23" i="23" s="1"/>
  <c r="S65" i="23"/>
  <c r="R65" i="23" s="1"/>
  <c r="S338" i="23"/>
  <c r="R338" i="23" s="1"/>
  <c r="S527" i="23"/>
  <c r="R527" i="23" s="1"/>
  <c r="S285" i="23"/>
  <c r="R285" i="23" s="1"/>
  <c r="S271" i="23"/>
  <c r="R271" i="23" s="1"/>
  <c r="S222" i="23"/>
  <c r="R222" i="23" s="1"/>
  <c r="S463" i="23"/>
  <c r="R463" i="23" s="1"/>
  <c r="S331" i="23"/>
  <c r="R331" i="23" s="1"/>
  <c r="S383" i="23"/>
  <c r="R383" i="23" s="1"/>
  <c r="S529" i="23"/>
  <c r="R529" i="23" s="1"/>
  <c r="S397" i="23"/>
  <c r="R397" i="23" s="1"/>
  <c r="S421" i="23"/>
  <c r="R421" i="23" s="1"/>
  <c r="S355" i="23"/>
  <c r="R355" i="23" s="1"/>
  <c r="S487" i="23"/>
  <c r="R487" i="23" s="1"/>
  <c r="S449" i="23"/>
  <c r="R449" i="23" s="1"/>
  <c r="S317" i="23"/>
  <c r="R317" i="23" s="1"/>
  <c r="S236" i="23"/>
  <c r="R236" i="23" s="1"/>
  <c r="S515" i="23"/>
  <c r="R515" i="23" s="1"/>
  <c r="C73" i="23" l="1"/>
  <c r="D73" i="23" s="1"/>
  <c r="E73" i="23" s="1"/>
  <c r="I73" i="23" s="1"/>
  <c r="B74" i="23"/>
  <c r="C11" i="23"/>
  <c r="D9" i="23"/>
  <c r="E9" i="23" s="1"/>
  <c r="I9" i="23" s="1"/>
  <c r="S60" i="23"/>
  <c r="R60" i="23" s="1"/>
  <c r="S272" i="23"/>
  <c r="R272" i="23" s="1"/>
  <c r="S450" i="23"/>
  <c r="R450" i="23" s="1"/>
  <c r="S384" i="23"/>
  <c r="R384" i="23" s="1"/>
  <c r="S45" i="23"/>
  <c r="R45" i="23" s="1"/>
  <c r="S223" i="23"/>
  <c r="R223" i="23" s="1"/>
  <c r="S318" i="23"/>
  <c r="R318" i="23" s="1"/>
  <c r="S333" i="23"/>
  <c r="R333" i="23" s="1"/>
  <c r="S531" i="23"/>
  <c r="R531" i="23" s="1"/>
  <c r="S504" i="23"/>
  <c r="R504" i="23" s="1"/>
  <c r="S423" i="23"/>
  <c r="R423" i="23" s="1"/>
  <c r="S399" i="23"/>
  <c r="R399" i="23" s="1"/>
  <c r="S357" i="23"/>
  <c r="R357" i="23" s="1"/>
  <c r="S465" i="23"/>
  <c r="R465" i="23" s="1"/>
  <c r="S17" i="23"/>
  <c r="R17" i="23" s="1"/>
  <c r="S287" i="23"/>
  <c r="R287" i="23" s="1"/>
  <c r="S489" i="23"/>
  <c r="R489" i="23" s="1"/>
  <c r="S264" i="23"/>
  <c r="R264" i="23" s="1"/>
  <c r="S442" i="23"/>
  <c r="R442" i="23" s="1"/>
  <c r="S215" i="23"/>
  <c r="R215" i="23" s="1"/>
  <c r="S310" i="23"/>
  <c r="R310" i="23" s="1"/>
  <c r="S37" i="23"/>
  <c r="R37" i="23" s="1"/>
  <c r="S508" i="23"/>
  <c r="R508" i="23" s="1"/>
  <c r="S376" i="23"/>
  <c r="R376" i="23" s="1"/>
  <c r="S395" i="23"/>
  <c r="R395" i="23" s="1"/>
  <c r="S54" i="23"/>
  <c r="R54" i="23" s="1"/>
  <c r="S351" i="23"/>
  <c r="R351" i="23" s="1"/>
  <c r="S13" i="23"/>
  <c r="R13" i="23" s="1"/>
  <c r="S419" i="23"/>
  <c r="R419" i="23" s="1"/>
  <c r="S329" i="23"/>
  <c r="R329" i="23" s="1"/>
  <c r="S485" i="23"/>
  <c r="R485" i="23" s="1"/>
  <c r="S461" i="23"/>
  <c r="R461" i="23" s="1"/>
  <c r="S482" i="23"/>
  <c r="R482" i="23" s="1"/>
  <c r="S524" i="23"/>
  <c r="R524" i="23" s="1"/>
  <c r="S392" i="23"/>
  <c r="R392" i="23" s="1"/>
  <c r="S528" i="23"/>
  <c r="R528" i="23" s="1"/>
  <c r="S396" i="23"/>
  <c r="R396" i="23" s="1"/>
  <c r="S235" i="23"/>
  <c r="R235" i="23" s="1"/>
  <c r="S420" i="23"/>
  <c r="R420" i="23" s="1"/>
  <c r="S55" i="23"/>
  <c r="R55" i="23" s="1"/>
  <c r="S462" i="23"/>
  <c r="R462" i="23" s="1"/>
  <c r="S486" i="23"/>
  <c r="R486" i="23" s="1"/>
  <c r="S330" i="23"/>
  <c r="R330" i="23" s="1"/>
  <c r="S354" i="23"/>
  <c r="R354" i="23" s="1"/>
  <c r="S284" i="23"/>
  <c r="R284" i="23" s="1"/>
  <c r="S209" i="23"/>
  <c r="R209" i="23" s="1"/>
  <c r="S436" i="23"/>
  <c r="R436" i="23" s="1"/>
  <c r="S304" i="23"/>
  <c r="R304" i="23" s="1"/>
  <c r="S258" i="23"/>
  <c r="R258" i="23" s="1"/>
  <c r="S502" i="23"/>
  <c r="R502" i="23" s="1"/>
  <c r="S370" i="23"/>
  <c r="R370" i="23" s="1"/>
  <c r="S12" i="23"/>
  <c r="R12" i="23" s="1"/>
  <c r="S280" i="23"/>
  <c r="R280" i="23" s="1"/>
  <c r="S426" i="23"/>
  <c r="R426" i="23" s="1"/>
  <c r="S63" i="23"/>
  <c r="R63" i="23" s="1"/>
  <c r="S468" i="23"/>
  <c r="R468" i="23" s="1"/>
  <c r="S336" i="23"/>
  <c r="R336" i="23" s="1"/>
  <c r="S492" i="23"/>
  <c r="R492" i="23" s="1"/>
  <c r="S290" i="23"/>
  <c r="R290" i="23" s="1"/>
  <c r="S534" i="23"/>
  <c r="R534" i="23" s="1"/>
  <c r="S402" i="23"/>
  <c r="R402" i="23" s="1"/>
  <c r="S360" i="23"/>
  <c r="R360" i="23" s="1"/>
  <c r="S241" i="23"/>
  <c r="R241" i="23" s="1"/>
  <c r="S332" i="23"/>
  <c r="R332" i="23" s="1"/>
  <c r="S237" i="23"/>
  <c r="R237" i="23" s="1"/>
  <c r="S356" i="23"/>
  <c r="R356" i="23" s="1"/>
  <c r="S422" i="23"/>
  <c r="R422" i="23" s="1"/>
  <c r="S286" i="23"/>
  <c r="R286" i="23" s="1"/>
  <c r="S59" i="23"/>
  <c r="R59" i="23" s="1"/>
  <c r="S530" i="23"/>
  <c r="R530" i="23" s="1"/>
  <c r="S464" i="23"/>
  <c r="R464" i="23" s="1"/>
  <c r="S398" i="23"/>
  <c r="R398" i="23" s="1"/>
  <c r="S488" i="23"/>
  <c r="R488" i="23" s="1"/>
  <c r="S350" i="23"/>
  <c r="R350" i="23" s="1"/>
  <c r="S418" i="23"/>
  <c r="R418" i="23" s="1"/>
  <c r="S231" i="23"/>
  <c r="R231" i="23" s="1"/>
  <c r="S53" i="23"/>
  <c r="R53" i="23" s="1"/>
  <c r="S523" i="23"/>
  <c r="R523" i="23" s="1"/>
  <c r="S391" i="23"/>
  <c r="R391" i="23" s="1"/>
  <c r="S457" i="23"/>
  <c r="R457" i="23" s="1"/>
  <c r="S481" i="23"/>
  <c r="R481" i="23" s="1"/>
  <c r="S230" i="23"/>
  <c r="R230" i="23" s="1"/>
  <c r="S325" i="23"/>
  <c r="R325" i="23" s="1"/>
  <c r="S415" i="23"/>
  <c r="R415" i="23" s="1"/>
  <c r="S349" i="23"/>
  <c r="R349" i="23" s="1"/>
  <c r="S279" i="23"/>
  <c r="R279" i="23" s="1"/>
  <c r="S52" i="23"/>
  <c r="R52" i="23" s="1"/>
  <c r="S328" i="23"/>
  <c r="R328" i="23" s="1"/>
  <c r="S21" i="23"/>
  <c r="R21" i="23" s="1"/>
  <c r="S31" i="23"/>
  <c r="R31" i="23" s="1"/>
  <c r="S16" i="23"/>
  <c r="R16" i="23" s="1"/>
  <c r="S11" i="23"/>
  <c r="R11" i="23" s="1"/>
  <c r="S14" i="23"/>
  <c r="R14" i="23" s="1"/>
  <c r="C74" i="23" l="1"/>
  <c r="D74" i="23" s="1"/>
  <c r="E74" i="23" s="1"/>
  <c r="I74" i="23" s="1"/>
  <c r="B75" i="23"/>
  <c r="D10" i="23"/>
  <c r="E10" i="23" s="1"/>
  <c r="I10" i="23" s="1"/>
  <c r="C12" i="23"/>
  <c r="S438" i="23"/>
  <c r="R438" i="23" s="1"/>
  <c r="S33" i="23"/>
  <c r="R33" i="23" s="1"/>
  <c r="S306" i="23"/>
  <c r="R306" i="23" s="1"/>
  <c r="S372" i="23"/>
  <c r="R372" i="23" s="1"/>
  <c r="S211" i="23"/>
  <c r="R211" i="23" s="1"/>
  <c r="S260" i="23"/>
  <c r="R260" i="23" s="1"/>
  <c r="S522" i="23"/>
  <c r="R522" i="23" s="1"/>
  <c r="S390" i="23"/>
  <c r="R390" i="23" s="1"/>
  <c r="S229" i="23"/>
  <c r="R229" i="23" s="1"/>
  <c r="S414" i="23"/>
  <c r="R414" i="23" s="1"/>
  <c r="S51" i="23"/>
  <c r="R51" i="23" s="1"/>
  <c r="S456" i="23"/>
  <c r="R456" i="23" s="1"/>
  <c r="S480" i="23"/>
  <c r="R480" i="23" s="1"/>
  <c r="S324" i="23"/>
  <c r="R324" i="23" s="1"/>
  <c r="S348" i="23"/>
  <c r="R348" i="23" s="1"/>
  <c r="S278" i="23"/>
  <c r="S9" i="23"/>
  <c r="C75" i="23" l="1"/>
  <c r="D75" i="23" s="1"/>
  <c r="E75" i="23" s="1"/>
  <c r="I75" i="23" s="1"/>
  <c r="B76" i="23"/>
  <c r="R9" i="23"/>
  <c r="C13" i="23"/>
  <c r="D11" i="23"/>
  <c r="E11" i="23" s="1"/>
  <c r="I11" i="23" s="1"/>
  <c r="R278" i="23"/>
  <c r="G18" i="34"/>
  <c r="G20" i="34" s="1"/>
  <c r="D12" i="23" l="1"/>
  <c r="E12" i="23" s="1"/>
  <c r="I12" i="23" s="1"/>
  <c r="C76" i="23"/>
  <c r="D76" i="23" s="1"/>
  <c r="E76" i="23" s="1"/>
  <c r="I76" i="23" s="1"/>
  <c r="B77" i="23"/>
  <c r="C14" i="23"/>
  <c r="G31" i="34"/>
  <c r="G33" i="34" s="1"/>
  <c r="G22" i="34"/>
  <c r="G27" i="34"/>
  <c r="G26" i="34"/>
  <c r="G25" i="34"/>
  <c r="G24" i="34"/>
  <c r="G23" i="34"/>
  <c r="G28" i="34"/>
  <c r="G29" i="34"/>
  <c r="G21" i="34"/>
  <c r="D13" i="23" l="1"/>
  <c r="E13" i="23" s="1"/>
  <c r="I13" i="23" s="1"/>
  <c r="C77" i="23"/>
  <c r="D77" i="23" s="1"/>
  <c r="E77" i="23" s="1"/>
  <c r="I77" i="23" s="1"/>
  <c r="B78" i="23"/>
  <c r="C15" i="23"/>
  <c r="G30" i="34"/>
  <c r="G32" i="34" s="1"/>
  <c r="D14" i="23" l="1"/>
  <c r="E14" i="23" s="1"/>
  <c r="I14" i="23" s="1"/>
  <c r="C78" i="23"/>
  <c r="D78" i="23" s="1"/>
  <c r="E78" i="23" s="1"/>
  <c r="I78" i="23" s="1"/>
  <c r="B79" i="23"/>
  <c r="C16" i="23"/>
  <c r="D15" i="23"/>
  <c r="E15" i="23" s="1"/>
  <c r="Z6" i="31"/>
  <c r="G34" i="34"/>
  <c r="C79" i="23" l="1"/>
  <c r="D79" i="23" s="1"/>
  <c r="E79" i="23" s="1"/>
  <c r="I79" i="23" s="1"/>
  <c r="B80" i="23"/>
  <c r="I15" i="23"/>
  <c r="D16" i="23"/>
  <c r="E16" i="23" s="1"/>
  <c r="I16" i="23" s="1"/>
  <c r="C17" i="23"/>
  <c r="G35" i="34"/>
  <c r="G38" i="34" l="1"/>
  <c r="B81" i="23"/>
  <c r="C80" i="23"/>
  <c r="D80" i="23" s="1"/>
  <c r="E80" i="23" s="1"/>
  <c r="I80" i="23" s="1"/>
  <c r="D17" i="23"/>
  <c r="E17" i="23" s="1"/>
  <c r="I17" i="23" s="1"/>
  <c r="C18" i="23"/>
  <c r="G39" i="34" l="1"/>
  <c r="G40" i="34" s="1"/>
  <c r="C81" i="23"/>
  <c r="D81" i="23" s="1"/>
  <c r="E81" i="23" s="1"/>
  <c r="I81" i="23" s="1"/>
  <c r="B82" i="23"/>
  <c r="D18" i="23"/>
  <c r="E18" i="23" s="1"/>
  <c r="I18" i="23" s="1"/>
  <c r="C19" i="23"/>
  <c r="B83" i="23" l="1"/>
  <c r="C82" i="23"/>
  <c r="D82" i="23" s="1"/>
  <c r="E82" i="23" s="1"/>
  <c r="D19" i="23"/>
  <c r="C20" i="23"/>
  <c r="I82" i="23" l="1"/>
  <c r="B84" i="23"/>
  <c r="C83" i="23"/>
  <c r="D83" i="23" s="1"/>
  <c r="E83" i="23" s="1"/>
  <c r="I83" i="23" s="1"/>
  <c r="E19" i="23"/>
  <c r="D20" i="23"/>
  <c r="E20" i="23" s="1"/>
  <c r="I20" i="23" s="1"/>
  <c r="C21" i="23"/>
  <c r="Z81" i="23" l="1"/>
  <c r="Z80" i="23" s="1"/>
  <c r="Z79" i="23" s="1"/>
  <c r="Z78" i="23" s="1"/>
  <c r="Z77" i="23" s="1"/>
  <c r="Z76" i="23" s="1"/>
  <c r="Z75" i="23" s="1"/>
  <c r="Z74" i="23" s="1"/>
  <c r="Z73" i="23" s="1"/>
  <c r="Z72" i="23" s="1"/>
  <c r="Z71" i="23" s="1"/>
  <c r="Z70" i="23" s="1"/>
  <c r="B85" i="23"/>
  <c r="C84" i="23"/>
  <c r="D84" i="23" s="1"/>
  <c r="E84" i="23" s="1"/>
  <c r="I84" i="23" s="1"/>
  <c r="D21" i="23"/>
  <c r="E21" i="23" s="1"/>
  <c r="I21" i="23" s="1"/>
  <c r="C22" i="23"/>
  <c r="I19" i="23"/>
  <c r="Z18" i="23"/>
  <c r="Z17" i="23" s="1"/>
  <c r="Z16" i="23" s="1"/>
  <c r="Z15" i="23" s="1"/>
  <c r="Z14" i="23" s="1"/>
  <c r="Z13" i="23" s="1"/>
  <c r="Z12" i="23" s="1"/>
  <c r="Z11" i="23" s="1"/>
  <c r="Z10" i="23" s="1"/>
  <c r="Z9" i="23" s="1"/>
  <c r="Z8" i="23" s="1"/>
  <c r="Z7" i="23" s="1"/>
  <c r="W19" i="31"/>
  <c r="S19" i="31" s="1"/>
  <c r="V20" i="31"/>
  <c r="B86" i="23" l="1"/>
  <c r="C85" i="23"/>
  <c r="D85" i="23" s="1"/>
  <c r="E85" i="23" s="1"/>
  <c r="I85" i="23" s="1"/>
  <c r="C23" i="23"/>
  <c r="D22" i="23"/>
  <c r="E22" i="23" s="1"/>
  <c r="I22" i="23" s="1"/>
  <c r="U21" i="31"/>
  <c r="Z6" i="23"/>
  <c r="T8" i="23"/>
  <c r="R8" i="23" s="1"/>
  <c r="C86" i="23" l="1"/>
  <c r="D86" i="23" s="1"/>
  <c r="B87" i="23"/>
  <c r="D23" i="23"/>
  <c r="C24" i="23"/>
  <c r="B88" i="23" l="1"/>
  <c r="C87" i="23"/>
  <c r="D87" i="23" s="1"/>
  <c r="E87" i="23" s="1"/>
  <c r="I87" i="23" s="1"/>
  <c r="E86" i="23"/>
  <c r="D24" i="23"/>
  <c r="E24" i="23" s="1"/>
  <c r="I24" i="23" s="1"/>
  <c r="C25" i="23"/>
  <c r="E23" i="23"/>
  <c r="Y84" i="23" l="1"/>
  <c r="Y83" i="23" s="1"/>
  <c r="Y82" i="23" s="1"/>
  <c r="Y81" i="23" s="1"/>
  <c r="Y80" i="23" s="1"/>
  <c r="Y79" i="23" s="1"/>
  <c r="Y78" i="23" s="1"/>
  <c r="Y77" i="23" s="1"/>
  <c r="Y76" i="23" s="1"/>
  <c r="Y75" i="23" s="1"/>
  <c r="Y74" i="23" s="1"/>
  <c r="Y73" i="23" s="1"/>
  <c r="Y72" i="23" s="1"/>
  <c r="Y71" i="23" s="1"/>
  <c r="Y70" i="23" s="1"/>
  <c r="Y69" i="23" s="1"/>
  <c r="Y68" i="23" s="1"/>
  <c r="Z85" i="23"/>
  <c r="Z84" i="23" s="1"/>
  <c r="Z83" i="23" s="1"/>
  <c r="Z82" i="23" s="1"/>
  <c r="I86" i="23"/>
  <c r="Y21" i="23"/>
  <c r="Y20" i="23" s="1"/>
  <c r="Y19" i="23" s="1"/>
  <c r="Y18" i="23" s="1"/>
  <c r="Y17" i="23" s="1"/>
  <c r="Y16" i="23" s="1"/>
  <c r="Y15" i="23" s="1"/>
  <c r="Y14" i="23" s="1"/>
  <c r="Y13" i="23" s="1"/>
  <c r="Y12" i="23" s="1"/>
  <c r="Y11" i="23" s="1"/>
  <c r="Y10" i="23" s="1"/>
  <c r="Y9" i="23" s="1"/>
  <c r="Y8" i="23" s="1"/>
  <c r="Y7" i="23" s="1"/>
  <c r="Y6" i="23" s="1"/>
  <c r="B89" i="23"/>
  <c r="C88" i="23"/>
  <c r="D88" i="23" s="1"/>
  <c r="E88" i="23" s="1"/>
  <c r="I88" i="23" s="1"/>
  <c r="I23" i="23"/>
  <c r="Z22" i="23"/>
  <c r="Z21" i="23" s="1"/>
  <c r="Z20" i="23" s="1"/>
  <c r="Z19" i="23" s="1"/>
  <c r="D25" i="23"/>
  <c r="E25" i="23" s="1"/>
  <c r="I25" i="23" s="1"/>
  <c r="C26" i="23"/>
  <c r="B90" i="23" l="1"/>
  <c r="C89" i="23"/>
  <c r="D89" i="23" s="1"/>
  <c r="E89" i="23" s="1"/>
  <c r="I89" i="23" s="1"/>
  <c r="U7" i="23"/>
  <c r="R7" i="23" s="1"/>
  <c r="T20" i="23"/>
  <c r="R20" i="23" s="1"/>
  <c r="D26" i="23"/>
  <c r="E26" i="23" s="1"/>
  <c r="I26" i="23" s="1"/>
  <c r="C27" i="23"/>
  <c r="Y6" i="31"/>
  <c r="W6" i="31" s="1"/>
  <c r="S6" i="31" s="1"/>
  <c r="B91" i="23" l="1"/>
  <c r="C90" i="23"/>
  <c r="D90" i="23" s="1"/>
  <c r="E90" i="23" s="1"/>
  <c r="I90" i="23" s="1"/>
  <c r="D27" i="23"/>
  <c r="C28" i="23"/>
  <c r="AA6" i="31"/>
  <c r="U8" i="31"/>
  <c r="B92" i="23" l="1"/>
  <c r="C91" i="23"/>
  <c r="D91" i="23" s="1"/>
  <c r="D28" i="23"/>
  <c r="C29" i="23"/>
  <c r="E27" i="23"/>
  <c r="I27" i="23" s="1"/>
  <c r="E91" i="23" l="1"/>
  <c r="C92" i="23"/>
  <c r="D92" i="23" s="1"/>
  <c r="E92" i="23" s="1"/>
  <c r="I92" i="23" s="1"/>
  <c r="B93" i="23"/>
  <c r="D29" i="23"/>
  <c r="E29" i="23" s="1"/>
  <c r="I29" i="23" s="1"/>
  <c r="C30" i="23"/>
  <c r="E28" i="23"/>
  <c r="B94" i="23" l="1"/>
  <c r="C93" i="23"/>
  <c r="D93" i="23" s="1"/>
  <c r="E93" i="23" s="1"/>
  <c r="I93" i="23" s="1"/>
  <c r="I91" i="23"/>
  <c r="I28" i="23"/>
  <c r="D30" i="23"/>
  <c r="E30" i="23" s="1"/>
  <c r="I30" i="23" s="1"/>
  <c r="C31" i="23"/>
  <c r="C94" i="23" l="1"/>
  <c r="D94" i="23" s="1"/>
  <c r="E94" i="23" s="1"/>
  <c r="I94" i="23" s="1"/>
  <c r="B95" i="23"/>
  <c r="C32" i="23"/>
  <c r="D31" i="23"/>
  <c r="E31" i="23" s="1"/>
  <c r="I31" i="23" s="1"/>
  <c r="B96" i="23" l="1"/>
  <c r="C95" i="23"/>
  <c r="D95" i="23" s="1"/>
  <c r="E95" i="23" s="1"/>
  <c r="I95" i="23" s="1"/>
  <c r="D32" i="23"/>
  <c r="E32" i="23" s="1"/>
  <c r="I32" i="23" s="1"/>
  <c r="C33" i="23"/>
  <c r="C96" i="23" l="1"/>
  <c r="D96" i="23" s="1"/>
  <c r="E96" i="23" s="1"/>
  <c r="I96" i="23" s="1"/>
  <c r="B97" i="23"/>
  <c r="D33" i="23"/>
  <c r="E33" i="23" s="1"/>
  <c r="C34" i="23"/>
  <c r="B98" i="23" l="1"/>
  <c r="C97" i="23"/>
  <c r="D97" i="23" s="1"/>
  <c r="E97" i="23" s="1"/>
  <c r="D34" i="23"/>
  <c r="E34" i="23" s="1"/>
  <c r="C35" i="23"/>
  <c r="I33" i="23"/>
  <c r="W32" i="31"/>
  <c r="S32" i="31" s="1"/>
  <c r="V33" i="31"/>
  <c r="I97" i="23" l="1"/>
  <c r="B99" i="23"/>
  <c r="C98" i="23"/>
  <c r="D98" i="23" s="1"/>
  <c r="E98" i="23" s="1"/>
  <c r="I98" i="23" s="1"/>
  <c r="D35" i="23"/>
  <c r="C36" i="23"/>
  <c r="I34" i="23"/>
  <c r="U34" i="31"/>
  <c r="Z96" i="23" l="1"/>
  <c r="Z95" i="23" s="1"/>
  <c r="Z94" i="23" s="1"/>
  <c r="Z93" i="23" s="1"/>
  <c r="Z92" i="23" s="1"/>
  <c r="Z91" i="23" s="1"/>
  <c r="B100" i="23"/>
  <c r="C99" i="23"/>
  <c r="D99" i="23" s="1"/>
  <c r="E99" i="23" s="1"/>
  <c r="I99" i="23" s="1"/>
  <c r="D36" i="23"/>
  <c r="C37" i="23"/>
  <c r="E35" i="23"/>
  <c r="C100" i="23" l="1"/>
  <c r="D100" i="23" s="1"/>
  <c r="B101" i="23"/>
  <c r="D37" i="23"/>
  <c r="C38" i="23"/>
  <c r="I35" i="23"/>
  <c r="Z33" i="23"/>
  <c r="Z32" i="23" s="1"/>
  <c r="Z31" i="23" s="1"/>
  <c r="Z30" i="23" s="1"/>
  <c r="E36" i="23"/>
  <c r="B102" i="23" l="1"/>
  <c r="C101" i="23"/>
  <c r="D101" i="23" s="1"/>
  <c r="E101" i="23" s="1"/>
  <c r="I101" i="23" s="1"/>
  <c r="E100" i="23"/>
  <c r="I36" i="23"/>
  <c r="Z29" i="23"/>
  <c r="Z28" i="23" s="1"/>
  <c r="T30" i="23"/>
  <c r="R30" i="23" s="1"/>
  <c r="D38" i="23"/>
  <c r="E38" i="23" s="1"/>
  <c r="I38" i="23" s="1"/>
  <c r="C39" i="23"/>
  <c r="E37" i="23"/>
  <c r="Y98" i="23" l="1"/>
  <c r="Y97" i="23" s="1"/>
  <c r="Y96" i="23" s="1"/>
  <c r="Y95" i="23" s="1"/>
  <c r="Y94" i="23" s="1"/>
  <c r="Y93" i="23" s="1"/>
  <c r="Y92" i="23" s="1"/>
  <c r="Y91" i="23" s="1"/>
  <c r="Y90" i="23" s="1"/>
  <c r="Y35" i="23"/>
  <c r="Y34" i="23" s="1"/>
  <c r="Y33" i="23" s="1"/>
  <c r="Y32" i="23" s="1"/>
  <c r="Y31" i="23" s="1"/>
  <c r="Y30" i="23" s="1"/>
  <c r="Y29" i="23" s="1"/>
  <c r="Y28" i="23" s="1"/>
  <c r="Y27" i="23" s="1"/>
  <c r="I100" i="23"/>
  <c r="Z99" i="23"/>
  <c r="Z98" i="23" s="1"/>
  <c r="Z97" i="23" s="1"/>
  <c r="B103" i="23"/>
  <c r="C102" i="23"/>
  <c r="D102" i="23" s="1"/>
  <c r="E102" i="23" s="1"/>
  <c r="I102" i="23" s="1"/>
  <c r="I37" i="23"/>
  <c r="Z36" i="23"/>
  <c r="Z35" i="23" s="1"/>
  <c r="C40" i="23"/>
  <c r="D39" i="23"/>
  <c r="E39" i="23" s="1"/>
  <c r="Q200" i="23"/>
  <c r="S200" i="23" s="1"/>
  <c r="R200" i="23" s="1"/>
  <c r="Q134" i="23"/>
  <c r="S134" i="23" s="1"/>
  <c r="R134" i="23" l="1"/>
  <c r="U29" i="23"/>
  <c r="R29" i="23" s="1"/>
  <c r="C103" i="23"/>
  <c r="D103" i="23" s="1"/>
  <c r="E103" i="23" s="1"/>
  <c r="I103" i="23" s="1"/>
  <c r="B104" i="23"/>
  <c r="Z34" i="23"/>
  <c r="T35" i="23"/>
  <c r="R35" i="23" s="1"/>
  <c r="I39" i="23"/>
  <c r="C41" i="23"/>
  <c r="D40" i="23"/>
  <c r="C104" i="23" l="1"/>
  <c r="D104" i="23" s="1"/>
  <c r="B105" i="23"/>
  <c r="C42" i="23"/>
  <c r="D41" i="23"/>
  <c r="E40" i="23"/>
  <c r="C105" i="23" l="1"/>
  <c r="D105" i="23" s="1"/>
  <c r="E105" i="23" s="1"/>
  <c r="I105" i="23" s="1"/>
  <c r="B106" i="23"/>
  <c r="E104" i="23"/>
  <c r="I40" i="23"/>
  <c r="E41" i="23"/>
  <c r="D42" i="23"/>
  <c r="E42" i="23" s="1"/>
  <c r="I42" i="23" s="1"/>
  <c r="C43" i="23"/>
  <c r="I104" i="23" l="1"/>
  <c r="B107" i="23"/>
  <c r="C106" i="23"/>
  <c r="D106" i="23" s="1"/>
  <c r="E106" i="23" s="1"/>
  <c r="I106" i="23" s="1"/>
  <c r="C44" i="23"/>
  <c r="D43" i="23"/>
  <c r="I41" i="23"/>
  <c r="B108" i="23" l="1"/>
  <c r="C107" i="23"/>
  <c r="D107" i="23" s="1"/>
  <c r="E107" i="23" s="1"/>
  <c r="I107" i="23" s="1"/>
  <c r="E43" i="23"/>
  <c r="I43" i="23" s="1"/>
  <c r="D44" i="23"/>
  <c r="E44" i="23" s="1"/>
  <c r="C45" i="23"/>
  <c r="C108" i="23" l="1"/>
  <c r="D108" i="23" s="1"/>
  <c r="B109" i="23"/>
  <c r="C46" i="23"/>
  <c r="D45" i="23"/>
  <c r="I44" i="23"/>
  <c r="B110" i="23" l="1"/>
  <c r="C109" i="23"/>
  <c r="D109" i="23" s="1"/>
  <c r="E109" i="23" s="1"/>
  <c r="I109" i="23" s="1"/>
  <c r="E108" i="23"/>
  <c r="E45" i="23"/>
  <c r="D46" i="23"/>
  <c r="E46" i="23" s="1"/>
  <c r="I46" i="23" s="1"/>
  <c r="C47" i="23"/>
  <c r="W45" i="31"/>
  <c r="S45" i="31" s="1"/>
  <c r="V46" i="31"/>
  <c r="Y106" i="23" l="1"/>
  <c r="Y105" i="23" s="1"/>
  <c r="Y104" i="23" s="1"/>
  <c r="Y103" i="23" s="1"/>
  <c r="I108" i="23"/>
  <c r="Z107" i="23"/>
  <c r="Z106" i="23" s="1"/>
  <c r="Z105" i="23" s="1"/>
  <c r="Z104" i="23" s="1"/>
  <c r="C110" i="23"/>
  <c r="D110" i="23" s="1"/>
  <c r="E110" i="23" s="1"/>
  <c r="I110" i="23" s="1"/>
  <c r="B111" i="23"/>
  <c r="D47" i="23"/>
  <c r="E47" i="23" s="1"/>
  <c r="C48" i="23"/>
  <c r="Y43" i="23"/>
  <c r="Y42" i="23" s="1"/>
  <c r="I45" i="23"/>
  <c r="Z44" i="23"/>
  <c r="Z43" i="23" s="1"/>
  <c r="U47" i="31"/>
  <c r="B112" i="23" l="1"/>
  <c r="C111" i="23"/>
  <c r="D111" i="23" s="1"/>
  <c r="Z42" i="23"/>
  <c r="Z41" i="23" s="1"/>
  <c r="T43" i="23"/>
  <c r="R43" i="23" s="1"/>
  <c r="D48" i="23"/>
  <c r="C49" i="23"/>
  <c r="Y41" i="23"/>
  <c r="Y40" i="23" s="1"/>
  <c r="U42" i="23"/>
  <c r="R42" i="23" s="1"/>
  <c r="I47" i="23"/>
  <c r="E111" i="23" l="1"/>
  <c r="C112" i="23"/>
  <c r="D112" i="23" s="1"/>
  <c r="E112" i="23" s="1"/>
  <c r="I112" i="23" s="1"/>
  <c r="B113" i="23"/>
  <c r="D49" i="23"/>
  <c r="E49" i="23" s="1"/>
  <c r="I49" i="23" s="1"/>
  <c r="C50" i="23"/>
  <c r="E48" i="23"/>
  <c r="C113" i="23" l="1"/>
  <c r="D113" i="23" s="1"/>
  <c r="E113" i="23" s="1"/>
  <c r="I113" i="23" s="1"/>
  <c r="B114" i="23"/>
  <c r="I111" i="23"/>
  <c r="D50" i="23"/>
  <c r="E50" i="23" s="1"/>
  <c r="I50" i="23" s="1"/>
  <c r="C51" i="23"/>
  <c r="I48" i="23"/>
  <c r="B115" i="23" l="1"/>
  <c r="C114" i="23"/>
  <c r="D114" i="23" s="1"/>
  <c r="E114" i="23" s="1"/>
  <c r="I114" i="23" s="1"/>
  <c r="C52" i="23"/>
  <c r="D51" i="23"/>
  <c r="E51" i="23" s="1"/>
  <c r="I51" i="23" s="1"/>
  <c r="B116" i="23" l="1"/>
  <c r="C115" i="23"/>
  <c r="D115" i="23" s="1"/>
  <c r="E115" i="23" s="1"/>
  <c r="I115" i="23" s="1"/>
  <c r="D52" i="23"/>
  <c r="E52" i="23" s="1"/>
  <c r="I52" i="23" s="1"/>
  <c r="C53" i="23"/>
  <c r="C116" i="23" l="1"/>
  <c r="D116" i="23" s="1"/>
  <c r="E116" i="23" s="1"/>
  <c r="I116" i="23" s="1"/>
  <c r="B117" i="23"/>
  <c r="D53" i="23"/>
  <c r="E53" i="23" s="1"/>
  <c r="I53" i="23" s="1"/>
  <c r="C54" i="23"/>
  <c r="B118" i="23" l="1"/>
  <c r="C117" i="23"/>
  <c r="D117" i="23" s="1"/>
  <c r="E117" i="23" s="1"/>
  <c r="I117" i="23" s="1"/>
  <c r="C55" i="23"/>
  <c r="D54" i="23"/>
  <c r="E54" i="23" s="1"/>
  <c r="I54" i="23" s="1"/>
  <c r="B119" i="23" l="1"/>
  <c r="C118" i="23"/>
  <c r="D118" i="23" s="1"/>
  <c r="E118" i="23" s="1"/>
  <c r="I118" i="23" s="1"/>
  <c r="C56" i="23"/>
  <c r="D55" i="23"/>
  <c r="E55" i="23" s="1"/>
  <c r="B120" i="23" l="1"/>
  <c r="C119" i="23"/>
  <c r="D119" i="23" s="1"/>
  <c r="E119" i="23" s="1"/>
  <c r="I119" i="23" s="1"/>
  <c r="C57" i="23"/>
  <c r="D56" i="23"/>
  <c r="I55" i="23"/>
  <c r="C120" i="23" l="1"/>
  <c r="D120" i="23" s="1"/>
  <c r="E120" i="23" s="1"/>
  <c r="I120" i="23" s="1"/>
  <c r="B121" i="23"/>
  <c r="E56" i="23"/>
  <c r="D57" i="23"/>
  <c r="C58" i="23"/>
  <c r="E57" i="23" l="1"/>
  <c r="I57" i="23" s="1"/>
  <c r="B122" i="23"/>
  <c r="C121" i="23"/>
  <c r="D121" i="23" s="1"/>
  <c r="E121" i="23" s="1"/>
  <c r="I121" i="23" s="1"/>
  <c r="C59" i="23"/>
  <c r="D58" i="23"/>
  <c r="E58" i="23" s="1"/>
  <c r="I58" i="23" s="1"/>
  <c r="I56" i="23"/>
  <c r="B123" i="23" l="1"/>
  <c r="C122" i="23"/>
  <c r="D122" i="23" s="1"/>
  <c r="E122" i="23" s="1"/>
  <c r="I122" i="23" s="1"/>
  <c r="C60" i="23"/>
  <c r="D59" i="23"/>
  <c r="E59" i="23" s="1"/>
  <c r="I59" i="23" s="1"/>
  <c r="W58" i="31"/>
  <c r="S58" i="31" s="1"/>
  <c r="V59" i="31"/>
  <c r="C123" i="23" l="1"/>
  <c r="D123" i="23" s="1"/>
  <c r="E123" i="23" s="1"/>
  <c r="I123" i="23" s="1"/>
  <c r="B124" i="23"/>
  <c r="D60" i="23"/>
  <c r="E60" i="23" s="1"/>
  <c r="C61" i="23"/>
  <c r="U60" i="31"/>
  <c r="C124" i="23" l="1"/>
  <c r="D124" i="23" s="1"/>
  <c r="E124" i="23" s="1"/>
  <c r="B125" i="23"/>
  <c r="D61" i="23"/>
  <c r="E61" i="23" s="1"/>
  <c r="C62" i="23"/>
  <c r="I60" i="23"/>
  <c r="C125" i="23" l="1"/>
  <c r="D125" i="23" s="1"/>
  <c r="E125" i="23" s="1"/>
  <c r="I125" i="23" s="1"/>
  <c r="B126" i="23"/>
  <c r="I124" i="23"/>
  <c r="D62" i="23"/>
  <c r="E62" i="23" s="1"/>
  <c r="I62" i="23" s="1"/>
  <c r="C63" i="23"/>
  <c r="I61" i="23"/>
  <c r="Z60" i="23" l="1"/>
  <c r="Z59" i="23" s="1"/>
  <c r="Z58" i="23" s="1"/>
  <c r="Z57" i="23" s="1"/>
  <c r="Z56" i="23" s="1"/>
  <c r="Z55" i="23" s="1"/>
  <c r="Z54" i="23" s="1"/>
  <c r="Z53" i="23" s="1"/>
  <c r="Z52" i="23" s="1"/>
  <c r="Z51" i="23" s="1"/>
  <c r="Z50" i="23" s="1"/>
  <c r="Z49" i="23" s="1"/>
  <c r="Z48" i="23" s="1"/>
  <c r="Z123" i="23"/>
  <c r="Z122" i="23" s="1"/>
  <c r="Z121" i="23" s="1"/>
  <c r="Z120" i="23" s="1"/>
  <c r="Z119" i="23" s="1"/>
  <c r="Z118" i="23" s="1"/>
  <c r="Z117" i="23" s="1"/>
  <c r="Z116" i="23" s="1"/>
  <c r="Z115" i="23" s="1"/>
  <c r="Z114" i="23" s="1"/>
  <c r="Z113" i="23" s="1"/>
  <c r="Z112" i="23" s="1"/>
  <c r="Z111" i="23" s="1"/>
  <c r="B127" i="23"/>
  <c r="C126" i="23"/>
  <c r="D126" i="23" s="1"/>
  <c r="E126" i="23" s="1"/>
  <c r="I126" i="23" s="1"/>
  <c r="C64" i="23"/>
  <c r="D63" i="23"/>
  <c r="E63" i="23" s="1"/>
  <c r="T50" i="23" l="1"/>
  <c r="R50" i="23" s="1"/>
  <c r="B128" i="23"/>
  <c r="C127" i="23"/>
  <c r="D127" i="23" s="1"/>
  <c r="E127" i="23" s="1"/>
  <c r="I127" i="23" s="1"/>
  <c r="I63" i="23"/>
  <c r="C65" i="23"/>
  <c r="D64" i="23"/>
  <c r="C128" i="23" l="1"/>
  <c r="D128" i="23" s="1"/>
  <c r="B129" i="23"/>
  <c r="E64" i="23"/>
  <c r="D65" i="23"/>
  <c r="C66" i="23"/>
  <c r="C129" i="23" l="1"/>
  <c r="D129" i="23" s="1"/>
  <c r="E129" i="23" s="1"/>
  <c r="I129" i="23" s="1"/>
  <c r="B130" i="23"/>
  <c r="E128" i="23"/>
  <c r="C67" i="23"/>
  <c r="D66" i="23"/>
  <c r="E66" i="23" s="1"/>
  <c r="I66" i="23" s="1"/>
  <c r="E65" i="23"/>
  <c r="Y63" i="23"/>
  <c r="Y62" i="23" s="1"/>
  <c r="Y61" i="23" s="1"/>
  <c r="Y60" i="23" s="1"/>
  <c r="Y59" i="23" s="1"/>
  <c r="Y58" i="23" s="1"/>
  <c r="Y57" i="23" s="1"/>
  <c r="Y56" i="23" s="1"/>
  <c r="Y55" i="23" s="1"/>
  <c r="Y54" i="23" s="1"/>
  <c r="Y53" i="23" s="1"/>
  <c r="Y52" i="23" s="1"/>
  <c r="Y51" i="23" s="1"/>
  <c r="Y50" i="23" s="1"/>
  <c r="Y49" i="23" s="1"/>
  <c r="Y48" i="23" s="1"/>
  <c r="Y47" i="23" s="1"/>
  <c r="I64" i="23"/>
  <c r="Y126" i="23" l="1"/>
  <c r="Y125" i="23" s="1"/>
  <c r="Y124" i="23" s="1"/>
  <c r="Y123" i="23" s="1"/>
  <c r="Y122" i="23" s="1"/>
  <c r="Y121" i="23" s="1"/>
  <c r="Y120" i="23" s="1"/>
  <c r="Y119" i="23" s="1"/>
  <c r="Y118" i="23" s="1"/>
  <c r="Y117" i="23" s="1"/>
  <c r="Y116" i="23" s="1"/>
  <c r="Y115" i="23" s="1"/>
  <c r="Y114" i="23" s="1"/>
  <c r="Y113" i="23" s="1"/>
  <c r="Y112" i="23" s="1"/>
  <c r="Y111" i="23" s="1"/>
  <c r="Y110" i="23" s="1"/>
  <c r="I128" i="23"/>
  <c r="Z127" i="23"/>
  <c r="Z126" i="23" s="1"/>
  <c r="Z125" i="23" s="1"/>
  <c r="Z124" i="23" s="1"/>
  <c r="B131" i="23"/>
  <c r="C130" i="23"/>
  <c r="D130" i="23" s="1"/>
  <c r="E130" i="23" s="1"/>
  <c r="I130" i="23" s="1"/>
  <c r="I65" i="23"/>
  <c r="Z64" i="23"/>
  <c r="Z63" i="23" s="1"/>
  <c r="Z62" i="23" s="1"/>
  <c r="Z61" i="23" s="1"/>
  <c r="D67" i="23"/>
  <c r="C68" i="23"/>
  <c r="U49" i="23"/>
  <c r="R49" i="23" s="1"/>
  <c r="B132" i="23" l="1"/>
  <c r="C131" i="23"/>
  <c r="D131" i="23" s="1"/>
  <c r="T62" i="23"/>
  <c r="R62" i="23" s="1"/>
  <c r="X65" i="23"/>
  <c r="X64" i="23" s="1"/>
  <c r="X63" i="23" s="1"/>
  <c r="X62" i="23" s="1"/>
  <c r="X61" i="23" s="1"/>
  <c r="X60" i="23" s="1"/>
  <c r="X59" i="23" s="1"/>
  <c r="X58" i="23" s="1"/>
  <c r="X57" i="23" s="1"/>
  <c r="X56" i="23" s="1"/>
  <c r="X55" i="23" s="1"/>
  <c r="X54" i="23" s="1"/>
  <c r="X53" i="23" s="1"/>
  <c r="X52" i="23" s="1"/>
  <c r="X51" i="23" s="1"/>
  <c r="X50" i="23" s="1"/>
  <c r="X49" i="23" s="1"/>
  <c r="X48" i="23" s="1"/>
  <c r="X47" i="23" s="1"/>
  <c r="D68" i="23"/>
  <c r="D69" i="23"/>
  <c r="E67" i="23"/>
  <c r="I67" i="23" s="1"/>
  <c r="E131" i="23" l="1"/>
  <c r="C132" i="23"/>
  <c r="D132" i="23" s="1"/>
  <c r="E132" i="23" s="1"/>
  <c r="I132" i="23" s="1"/>
  <c r="B133" i="23"/>
  <c r="Y67" i="23"/>
  <c r="E69" i="23"/>
  <c r="I69" i="23" s="1"/>
  <c r="E68" i="23"/>
  <c r="Y66" i="23"/>
  <c r="Y65" i="23" s="1"/>
  <c r="Y64" i="23" s="1"/>
  <c r="B134" i="23" l="1"/>
  <c r="C133" i="23"/>
  <c r="D133" i="23" s="1"/>
  <c r="E133" i="23" s="1"/>
  <c r="I133" i="23" s="1"/>
  <c r="Y129" i="23"/>
  <c r="Y128" i="23" s="1"/>
  <c r="Y127" i="23" s="1"/>
  <c r="I131" i="23"/>
  <c r="Z130" i="23"/>
  <c r="Z129" i="23" s="1"/>
  <c r="Z128" i="23" s="1"/>
  <c r="U66" i="23"/>
  <c r="R66" i="23" s="1"/>
  <c r="I68" i="23"/>
  <c r="Z67" i="23"/>
  <c r="Z66" i="23" s="1"/>
  <c r="Z65" i="23" s="1"/>
  <c r="E70" i="23"/>
  <c r="W71" i="31"/>
  <c r="S71" i="31" s="1"/>
  <c r="V72" i="31"/>
  <c r="C134" i="23" l="1"/>
  <c r="B135" i="23"/>
  <c r="T67" i="23"/>
  <c r="R67" i="23" s="1"/>
  <c r="I70" i="23"/>
  <c r="Z69" i="23"/>
  <c r="Z68" i="23" s="1"/>
  <c r="U73" i="31"/>
  <c r="C135" i="23" l="1"/>
  <c r="D135" i="23" s="1"/>
  <c r="B136" i="23"/>
  <c r="D134" i="23"/>
  <c r="X131" i="23" l="1"/>
  <c r="X130" i="23" s="1"/>
  <c r="X129" i="23" s="1"/>
  <c r="X128" i="23" s="1"/>
  <c r="X127" i="23" s="1"/>
  <c r="X126" i="23" s="1"/>
  <c r="X125" i="23" s="1"/>
  <c r="X124" i="23" s="1"/>
  <c r="X123" i="23" s="1"/>
  <c r="X122" i="23" s="1"/>
  <c r="X121" i="23" s="1"/>
  <c r="X120" i="23" s="1"/>
  <c r="X119" i="23" s="1"/>
  <c r="X118" i="23" s="1"/>
  <c r="X117" i="23" s="1"/>
  <c r="X116" i="23" s="1"/>
  <c r="X115" i="23" s="1"/>
  <c r="X114" i="23" s="1"/>
  <c r="X113" i="23" s="1"/>
  <c r="X112" i="23" s="1"/>
  <c r="X111" i="23" s="1"/>
  <c r="X110" i="23" s="1"/>
  <c r="C136" i="23"/>
  <c r="D136" i="23" s="1"/>
  <c r="B137" i="23"/>
  <c r="E134" i="23"/>
  <c r="Y132" i="23"/>
  <c r="Y131" i="23" s="1"/>
  <c r="Y130" i="23" s="1"/>
  <c r="E135" i="23"/>
  <c r="I135" i="23" s="1"/>
  <c r="I134" i="23" l="1"/>
  <c r="Z133" i="23"/>
  <c r="Z132" i="23" s="1"/>
  <c r="Z131" i="23" s="1"/>
  <c r="B138" i="23"/>
  <c r="C137" i="23"/>
  <c r="D137" i="23" s="1"/>
  <c r="E137" i="23" s="1"/>
  <c r="I137" i="23" s="1"/>
  <c r="E136" i="23"/>
  <c r="I136" i="23" s="1"/>
  <c r="B139" i="23" l="1"/>
  <c r="C138" i="23"/>
  <c r="D138" i="23" s="1"/>
  <c r="E138" i="23" s="1"/>
  <c r="I138" i="23" s="1"/>
  <c r="C139" i="23" l="1"/>
  <c r="D139" i="23" s="1"/>
  <c r="E139" i="23" s="1"/>
  <c r="I139" i="23" s="1"/>
  <c r="B140" i="23"/>
  <c r="B141" i="23" l="1"/>
  <c r="C140" i="23"/>
  <c r="D140" i="23" s="1"/>
  <c r="E140" i="23" s="1"/>
  <c r="I140" i="23" s="1"/>
  <c r="B142" i="23" l="1"/>
  <c r="C141" i="23"/>
  <c r="D141" i="23" s="1"/>
  <c r="E141" i="23" s="1"/>
  <c r="I141" i="23" s="1"/>
  <c r="C142" i="23" l="1"/>
  <c r="D142" i="23" s="1"/>
  <c r="E142" i="23" s="1"/>
  <c r="I142" i="23" s="1"/>
  <c r="B143" i="23"/>
  <c r="C143" i="23" l="1"/>
  <c r="D143" i="23" s="1"/>
  <c r="E143" i="23" s="1"/>
  <c r="I143" i="23" s="1"/>
  <c r="B144" i="23"/>
  <c r="C144" i="23" l="1"/>
  <c r="D144" i="23" s="1"/>
  <c r="E144" i="23" s="1"/>
  <c r="I144" i="23" s="1"/>
  <c r="B145" i="23"/>
  <c r="B146" i="23" l="1"/>
  <c r="C145" i="23"/>
  <c r="D145" i="23" s="1"/>
  <c r="E145" i="23" s="1"/>
  <c r="I145" i="23" s="1"/>
  <c r="C146" i="23" l="1"/>
  <c r="D146" i="23" s="1"/>
  <c r="E146" i="23" s="1"/>
  <c r="I146" i="23" s="1"/>
  <c r="B147" i="23"/>
  <c r="W84" i="31"/>
  <c r="S84" i="31" s="1"/>
  <c r="V85" i="31"/>
  <c r="T71" i="23"/>
  <c r="R71" i="23" s="1"/>
  <c r="C147" i="23" l="1"/>
  <c r="D147" i="23" s="1"/>
  <c r="E147" i="23" s="1"/>
  <c r="I147" i="23" s="1"/>
  <c r="B148" i="23"/>
  <c r="U86" i="31"/>
  <c r="C148" i="23" l="1"/>
  <c r="D148" i="23" s="1"/>
  <c r="E148" i="23" s="1"/>
  <c r="B149" i="23"/>
  <c r="C149" i="23" l="1"/>
  <c r="D149" i="23" s="1"/>
  <c r="E149" i="23" s="1"/>
  <c r="I149" i="23" s="1"/>
  <c r="B150" i="23"/>
  <c r="I148" i="23"/>
  <c r="Z147" i="23" l="1"/>
  <c r="Z146" i="23" s="1"/>
  <c r="Z145" i="23" s="1"/>
  <c r="Z144" i="23" s="1"/>
  <c r="Z143" i="23" s="1"/>
  <c r="Z142" i="23" s="1"/>
  <c r="Z141" i="23" s="1"/>
  <c r="Z140" i="23" s="1"/>
  <c r="Z139" i="23" s="1"/>
  <c r="Z138" i="23" s="1"/>
  <c r="Z137" i="23" s="1"/>
  <c r="Z136" i="23" s="1"/>
  <c r="Z135" i="23" s="1"/>
  <c r="Z134" i="23" s="1"/>
  <c r="C150" i="23"/>
  <c r="D150" i="23" s="1"/>
  <c r="E150" i="23" s="1"/>
  <c r="I150" i="23" s="1"/>
  <c r="B151" i="23"/>
  <c r="T83" i="23"/>
  <c r="R83" i="23" s="1"/>
  <c r="U70" i="23"/>
  <c r="R70" i="23" s="1"/>
  <c r="B152" i="23" l="1"/>
  <c r="C151" i="23"/>
  <c r="D151" i="23" s="1"/>
  <c r="E151" i="23" s="1"/>
  <c r="I151" i="23" s="1"/>
  <c r="C152" i="23" l="1"/>
  <c r="D152" i="23" s="1"/>
  <c r="B153" i="23"/>
  <c r="B154" i="23" l="1"/>
  <c r="C153" i="23"/>
  <c r="D153" i="23" s="1"/>
  <c r="E153" i="23" s="1"/>
  <c r="I153" i="23" s="1"/>
  <c r="E152" i="23"/>
  <c r="Y150" i="23" l="1"/>
  <c r="Y149" i="23" s="1"/>
  <c r="Y148" i="23" s="1"/>
  <c r="Y147" i="23" s="1"/>
  <c r="Y146" i="23" s="1"/>
  <c r="Y145" i="23" s="1"/>
  <c r="Y144" i="23" s="1"/>
  <c r="Y143" i="23" s="1"/>
  <c r="Y142" i="23" s="1"/>
  <c r="Y141" i="23" s="1"/>
  <c r="Y140" i="23" s="1"/>
  <c r="Y139" i="23" s="1"/>
  <c r="Y138" i="23" s="1"/>
  <c r="Y137" i="23" s="1"/>
  <c r="Y136" i="23" s="1"/>
  <c r="Y135" i="23" s="1"/>
  <c r="Y134" i="23" s="1"/>
  <c r="Y133" i="23" s="1"/>
  <c r="I152" i="23"/>
  <c r="Z151" i="23"/>
  <c r="Z150" i="23" s="1"/>
  <c r="Z149" i="23" s="1"/>
  <c r="Z148" i="23" s="1"/>
  <c r="C154" i="23"/>
  <c r="D154" i="23" s="1"/>
  <c r="E154" i="23" s="1"/>
  <c r="I154" i="23" s="1"/>
  <c r="B155" i="23"/>
  <c r="C155" i="23" l="1"/>
  <c r="D155" i="23" s="1"/>
  <c r="E155" i="23" s="1"/>
  <c r="I155" i="23" s="1"/>
  <c r="B156" i="23"/>
  <c r="C156" i="23" l="1"/>
  <c r="D156" i="23" s="1"/>
  <c r="E156" i="23" s="1"/>
  <c r="I156" i="23" s="1"/>
  <c r="B157" i="23"/>
  <c r="C157" i="23" l="1"/>
  <c r="D157" i="23" s="1"/>
  <c r="B158" i="23"/>
  <c r="C158" i="23" l="1"/>
  <c r="D158" i="23" s="1"/>
  <c r="E158" i="23" s="1"/>
  <c r="I158" i="23" s="1"/>
  <c r="B159" i="23"/>
  <c r="E157" i="23"/>
  <c r="I157" i="23" l="1"/>
  <c r="C159" i="23"/>
  <c r="D159" i="23" s="1"/>
  <c r="E159" i="23" s="1"/>
  <c r="I159" i="23" s="1"/>
  <c r="B160" i="23"/>
  <c r="W97" i="31"/>
  <c r="S97" i="31" s="1"/>
  <c r="V98" i="31"/>
  <c r="C160" i="23" l="1"/>
  <c r="D160" i="23" s="1"/>
  <c r="E160" i="23" s="1"/>
  <c r="I160" i="23" s="1"/>
  <c r="B161" i="23"/>
  <c r="U99" i="31"/>
  <c r="C161" i="23" l="1"/>
  <c r="D161" i="23" s="1"/>
  <c r="E161" i="23" s="1"/>
  <c r="I161" i="23" s="1"/>
  <c r="B162" i="23"/>
  <c r="T93" i="23"/>
  <c r="R93" i="23" s="1"/>
  <c r="C162" i="23" l="1"/>
  <c r="D162" i="23" s="1"/>
  <c r="E162" i="23" s="1"/>
  <c r="I162" i="23" s="1"/>
  <c r="B163" i="23"/>
  <c r="C163" i="23" l="1"/>
  <c r="D163" i="23" s="1"/>
  <c r="E163" i="23" s="1"/>
  <c r="B164" i="23"/>
  <c r="C164" i="23" l="1"/>
  <c r="D164" i="23" s="1"/>
  <c r="E164" i="23" s="1"/>
  <c r="I164" i="23" s="1"/>
  <c r="B165" i="23"/>
  <c r="I163" i="23"/>
  <c r="U92" i="23"/>
  <c r="R92" i="23" s="1"/>
  <c r="T98" i="23"/>
  <c r="R98" i="23" s="1"/>
  <c r="Z162" i="23" l="1"/>
  <c r="Z161" i="23" s="1"/>
  <c r="Z160" i="23" s="1"/>
  <c r="Z159" i="23" s="1"/>
  <c r="Z158" i="23" s="1"/>
  <c r="Z157" i="23" s="1"/>
  <c r="B166" i="23"/>
  <c r="C165" i="23"/>
  <c r="D165" i="23" s="1"/>
  <c r="E165" i="23" s="1"/>
  <c r="I165" i="23" s="1"/>
  <c r="C166" i="23" l="1"/>
  <c r="D166" i="23" s="1"/>
  <c r="B167" i="23"/>
  <c r="C167" i="23" l="1"/>
  <c r="D167" i="23" s="1"/>
  <c r="E167" i="23" s="1"/>
  <c r="I167" i="23" s="1"/>
  <c r="B168" i="23"/>
  <c r="E166" i="23"/>
  <c r="Y164" i="23" l="1"/>
  <c r="Y163" i="23" s="1"/>
  <c r="Y162" i="23" s="1"/>
  <c r="Y161" i="23" s="1"/>
  <c r="Y160" i="23" s="1"/>
  <c r="Y159" i="23" s="1"/>
  <c r="Y158" i="23" s="1"/>
  <c r="Y157" i="23" s="1"/>
  <c r="Y156" i="23" s="1"/>
  <c r="I166" i="23"/>
  <c r="Z165" i="23"/>
  <c r="Z164" i="23" s="1"/>
  <c r="Z163" i="23" s="1"/>
  <c r="C168" i="23"/>
  <c r="D168" i="23" s="1"/>
  <c r="E168" i="23" s="1"/>
  <c r="I168" i="23" s="1"/>
  <c r="B169" i="23"/>
  <c r="B170" i="23" l="1"/>
  <c r="C169" i="23"/>
  <c r="D169" i="23" s="1"/>
  <c r="E169" i="23" s="1"/>
  <c r="I169" i="23" s="1"/>
  <c r="C170" i="23" l="1"/>
  <c r="D170" i="23" s="1"/>
  <c r="B171" i="23"/>
  <c r="C171" i="23" l="1"/>
  <c r="D171" i="23" s="1"/>
  <c r="E171" i="23" s="1"/>
  <c r="I171" i="23" s="1"/>
  <c r="B172" i="23"/>
  <c r="E170" i="23"/>
  <c r="I170" i="23" l="1"/>
  <c r="C172" i="23"/>
  <c r="D172" i="23" s="1"/>
  <c r="E172" i="23" s="1"/>
  <c r="I172" i="23" s="1"/>
  <c r="B173" i="23"/>
  <c r="U105" i="23"/>
  <c r="R105" i="23" s="1"/>
  <c r="T106" i="23"/>
  <c r="R106" i="23" s="1"/>
  <c r="C173" i="23" l="1"/>
  <c r="D173" i="23" s="1"/>
  <c r="E173" i="23" s="1"/>
  <c r="I173" i="23" s="1"/>
  <c r="B174" i="23"/>
  <c r="W110" i="31"/>
  <c r="V111" i="31"/>
  <c r="U112" i="31"/>
  <c r="C174" i="23" l="1"/>
  <c r="D174" i="23" s="1"/>
  <c r="B175" i="23"/>
  <c r="W143" i="31"/>
  <c r="S110" i="31"/>
  <c r="V143" i="31"/>
  <c r="U143" i="31"/>
  <c r="B176" i="23" l="1"/>
  <c r="C175" i="23"/>
  <c r="D175" i="23" s="1"/>
  <c r="E175" i="23" s="1"/>
  <c r="I175" i="23" s="1"/>
  <c r="E174" i="23"/>
  <c r="Y172" i="23" l="1"/>
  <c r="Y171" i="23" s="1"/>
  <c r="Y170" i="23" s="1"/>
  <c r="Y169" i="23" s="1"/>
  <c r="I174" i="23"/>
  <c r="Z173" i="23"/>
  <c r="Z172" i="23" s="1"/>
  <c r="Z171" i="23" s="1"/>
  <c r="Z170" i="23" s="1"/>
  <c r="C176" i="23"/>
  <c r="D176" i="23" s="1"/>
  <c r="E176" i="23" s="1"/>
  <c r="I176" i="23" s="1"/>
  <c r="B177" i="23"/>
  <c r="C177" i="23" l="1"/>
  <c r="D177" i="23" s="1"/>
  <c r="B178" i="23"/>
  <c r="C178" i="23" l="1"/>
  <c r="D178" i="23" s="1"/>
  <c r="E178" i="23" s="1"/>
  <c r="I178" i="23" s="1"/>
  <c r="B179" i="23"/>
  <c r="E177" i="23"/>
  <c r="I177" i="23" l="1"/>
  <c r="B180" i="23"/>
  <c r="C179" i="23"/>
  <c r="D179" i="23" s="1"/>
  <c r="E179" i="23" s="1"/>
  <c r="I179" i="23" s="1"/>
  <c r="C180" i="23" l="1"/>
  <c r="D180" i="23" s="1"/>
  <c r="E180" i="23" s="1"/>
  <c r="I180" i="23" s="1"/>
  <c r="B181" i="23"/>
  <c r="C181" i="23" l="1"/>
  <c r="D181" i="23" s="1"/>
  <c r="E181" i="23" s="1"/>
  <c r="I181" i="23" s="1"/>
  <c r="B182" i="23"/>
  <c r="C182" i="23" l="1"/>
  <c r="D182" i="23" s="1"/>
  <c r="E182" i="23" s="1"/>
  <c r="I182" i="23" s="1"/>
  <c r="B183" i="23"/>
  <c r="B184" i="23" l="1"/>
  <c r="C183" i="23"/>
  <c r="D183" i="23" s="1"/>
  <c r="E183" i="23" s="1"/>
  <c r="I183" i="23" s="1"/>
  <c r="B185" i="23" l="1"/>
  <c r="C184" i="23"/>
  <c r="D184" i="23" s="1"/>
  <c r="E184" i="23" s="1"/>
  <c r="I184" i="23" s="1"/>
  <c r="B186" i="23" l="1"/>
  <c r="C185" i="23"/>
  <c r="D185" i="23" s="1"/>
  <c r="E185" i="23" s="1"/>
  <c r="I185" i="23" s="1"/>
  <c r="C186" i="23" l="1"/>
  <c r="D186" i="23" s="1"/>
  <c r="E186" i="23" s="1"/>
  <c r="I186" i="23" s="1"/>
  <c r="B187" i="23"/>
  <c r="B188" i="23" l="1"/>
  <c r="C187" i="23"/>
  <c r="D187" i="23" s="1"/>
  <c r="E187" i="23" s="1"/>
  <c r="I187" i="23" s="1"/>
  <c r="B189" i="23" l="1"/>
  <c r="C188" i="23"/>
  <c r="D188" i="23" s="1"/>
  <c r="E188" i="23" s="1"/>
  <c r="I188" i="23" s="1"/>
  <c r="T113" i="23"/>
  <c r="R113" i="23" s="1"/>
  <c r="C189" i="23" l="1"/>
  <c r="D189" i="23" s="1"/>
  <c r="E189" i="23" s="1"/>
  <c r="I189" i="23" s="1"/>
  <c r="B190" i="23"/>
  <c r="C190" i="23" l="1"/>
  <c r="D190" i="23" s="1"/>
  <c r="E190" i="23" s="1"/>
  <c r="B191" i="23"/>
  <c r="C191" i="23" l="1"/>
  <c r="D191" i="23" s="1"/>
  <c r="E191" i="23" s="1"/>
  <c r="I191" i="23" s="1"/>
  <c r="B192" i="23"/>
  <c r="I190" i="23"/>
  <c r="Z189" i="23" l="1"/>
  <c r="Z188" i="23" s="1"/>
  <c r="Z187" i="23" s="1"/>
  <c r="Z186" i="23" s="1"/>
  <c r="Z185" i="23" s="1"/>
  <c r="Z184" i="23" s="1"/>
  <c r="Z183" i="23" s="1"/>
  <c r="Z182" i="23" s="1"/>
  <c r="Z181" i="23" s="1"/>
  <c r="Z180" i="23" s="1"/>
  <c r="Z179" i="23" s="1"/>
  <c r="Z178" i="23" s="1"/>
  <c r="Z177" i="23" s="1"/>
  <c r="B193" i="23"/>
  <c r="C192" i="23"/>
  <c r="D192" i="23" s="1"/>
  <c r="E192" i="23" s="1"/>
  <c r="I192" i="23" s="1"/>
  <c r="U112" i="23"/>
  <c r="R112" i="23" s="1"/>
  <c r="T125" i="23"/>
  <c r="R125" i="23" s="1"/>
  <c r="C193" i="23" l="1"/>
  <c r="D193" i="23" s="1"/>
  <c r="E193" i="23" s="1"/>
  <c r="I193" i="23" s="1"/>
  <c r="B194" i="23"/>
  <c r="C194" i="23" l="1"/>
  <c r="D194" i="23" s="1"/>
  <c r="B195" i="23"/>
  <c r="B196" i="23" l="1"/>
  <c r="C195" i="23"/>
  <c r="D195" i="23" s="1"/>
  <c r="E195" i="23" s="1"/>
  <c r="I195" i="23" s="1"/>
  <c r="E194" i="23"/>
  <c r="U129" i="23"/>
  <c r="R129" i="23" s="1"/>
  <c r="T130" i="23"/>
  <c r="R130" i="23" s="1"/>
  <c r="Y192" i="23" l="1"/>
  <c r="Y191" i="23" s="1"/>
  <c r="Y190" i="23" s="1"/>
  <c r="Y189" i="23" s="1"/>
  <c r="Y188" i="23" s="1"/>
  <c r="Y187" i="23" s="1"/>
  <c r="Y186" i="23" s="1"/>
  <c r="Y185" i="23" s="1"/>
  <c r="Y184" i="23" s="1"/>
  <c r="Y183" i="23" s="1"/>
  <c r="Y182" i="23" s="1"/>
  <c r="Y181" i="23" s="1"/>
  <c r="Y180" i="23" s="1"/>
  <c r="Y179" i="23" s="1"/>
  <c r="Y178" i="23" s="1"/>
  <c r="Y177" i="23" s="1"/>
  <c r="Y176" i="23" s="1"/>
  <c r="I194" i="23"/>
  <c r="Z193" i="23"/>
  <c r="Z192" i="23" s="1"/>
  <c r="Z191" i="23" s="1"/>
  <c r="Z190" i="23" s="1"/>
  <c r="C196" i="23"/>
  <c r="D196" i="23" s="1"/>
  <c r="E196" i="23" s="1"/>
  <c r="I196" i="23" s="1"/>
  <c r="B197" i="23"/>
  <c r="B198" i="23" l="1"/>
  <c r="C197" i="23"/>
  <c r="D197" i="23" s="1"/>
  <c r="E197" i="23" l="1"/>
  <c r="C198" i="23"/>
  <c r="D198" i="23" s="1"/>
  <c r="E198" i="23" s="1"/>
  <c r="I198" i="23" s="1"/>
  <c r="B199" i="23"/>
  <c r="U132" i="23"/>
  <c r="R132" i="23" s="1"/>
  <c r="B200" i="23" l="1"/>
  <c r="C199" i="23"/>
  <c r="D199" i="23" s="1"/>
  <c r="E199" i="23" s="1"/>
  <c r="I199" i="23" s="1"/>
  <c r="Y195" i="23"/>
  <c r="Y194" i="23" s="1"/>
  <c r="Y193" i="23" s="1"/>
  <c r="I197" i="23"/>
  <c r="Z196" i="23"/>
  <c r="Z195" i="23" s="1"/>
  <c r="Z194" i="23" s="1"/>
  <c r="T133" i="23"/>
  <c r="R133" i="23" s="1"/>
  <c r="C200" i="23" l="1"/>
  <c r="B201" i="23"/>
  <c r="B202" i="23" l="1"/>
  <c r="C201" i="23"/>
  <c r="D201" i="23" s="1"/>
  <c r="D200" i="23"/>
  <c r="X197" i="23" l="1"/>
  <c r="X196" i="23" s="1"/>
  <c r="X195" i="23" s="1"/>
  <c r="X194" i="23" s="1"/>
  <c r="X193" i="23" s="1"/>
  <c r="X192" i="23" s="1"/>
  <c r="X191" i="23" s="1"/>
  <c r="X190" i="23" s="1"/>
  <c r="X189" i="23" s="1"/>
  <c r="X188" i="23" s="1"/>
  <c r="X187" i="23" s="1"/>
  <c r="X186" i="23" s="1"/>
  <c r="X185" i="23" s="1"/>
  <c r="X184" i="23" s="1"/>
  <c r="X183" i="23" s="1"/>
  <c r="X182" i="23" s="1"/>
  <c r="X181" i="23" s="1"/>
  <c r="X180" i="23" s="1"/>
  <c r="X179" i="23" s="1"/>
  <c r="X178" i="23" s="1"/>
  <c r="X177" i="23" s="1"/>
  <c r="X176" i="23" s="1"/>
  <c r="E200" i="23"/>
  <c r="Y198" i="23"/>
  <c r="Y197" i="23" s="1"/>
  <c r="Y196" i="23" s="1"/>
  <c r="E201" i="23"/>
  <c r="I201" i="23" s="1"/>
  <c r="C202" i="23"/>
  <c r="D202" i="23" s="1"/>
  <c r="E202" i="23" s="1"/>
  <c r="I202" i="23" s="1"/>
  <c r="B203" i="23"/>
  <c r="C203" i="23" l="1"/>
  <c r="D203" i="23" s="1"/>
  <c r="E203" i="23" s="1"/>
  <c r="I203" i="23" s="1"/>
  <c r="B204" i="23"/>
  <c r="Z199" i="23"/>
  <c r="Z198" i="23" s="1"/>
  <c r="Z197" i="23" s="1"/>
  <c r="I200" i="23"/>
  <c r="B205" i="23" l="1"/>
  <c r="C204" i="23"/>
  <c r="D204" i="23" s="1"/>
  <c r="E204" i="23" s="1"/>
  <c r="I204" i="23" s="1"/>
  <c r="B206" i="23" l="1"/>
  <c r="C205" i="23"/>
  <c r="D205" i="23" s="1"/>
  <c r="E205" i="23" s="1"/>
  <c r="I205" i="23" s="1"/>
  <c r="B207" i="23" l="1"/>
  <c r="C206" i="23"/>
  <c r="D206" i="23" s="1"/>
  <c r="E206" i="23" l="1"/>
  <c r="B208" i="23"/>
  <c r="C207" i="23"/>
  <c r="D207" i="23" s="1"/>
  <c r="E207" i="23" s="1"/>
  <c r="I207" i="23" s="1"/>
  <c r="C208" i="23" l="1"/>
  <c r="D208" i="23" s="1"/>
  <c r="E208" i="23" s="1"/>
  <c r="I208" i="23" s="1"/>
  <c r="B209" i="23"/>
  <c r="I206" i="23"/>
  <c r="B210" i="23" l="1"/>
  <c r="C209" i="23"/>
  <c r="D209" i="23" s="1"/>
  <c r="E209" i="23" s="1"/>
  <c r="I209" i="23" s="1"/>
  <c r="C210" i="23" l="1"/>
  <c r="D210" i="23" s="1"/>
  <c r="E210" i="23" s="1"/>
  <c r="I210" i="23" s="1"/>
  <c r="B211" i="23"/>
  <c r="C211" i="23" l="1"/>
  <c r="D211" i="23" s="1"/>
  <c r="E211" i="23" s="1"/>
  <c r="I211" i="23" s="1"/>
  <c r="B212" i="23"/>
  <c r="B213" i="23" l="1"/>
  <c r="C212" i="23"/>
  <c r="D212" i="23" s="1"/>
  <c r="E212" i="23" s="1"/>
  <c r="I212" i="23" s="1"/>
  <c r="T137" i="23"/>
  <c r="R137" i="23" s="1"/>
  <c r="B214" i="23" l="1"/>
  <c r="C213" i="23"/>
  <c r="D213" i="23" s="1"/>
  <c r="E213" i="23" s="1"/>
  <c r="Z211" i="23" l="1"/>
  <c r="Z210" i="23" s="1"/>
  <c r="Z209" i="23" s="1"/>
  <c r="Z208" i="23" s="1"/>
  <c r="Z207" i="23" s="1"/>
  <c r="Z206" i="23" s="1"/>
  <c r="I213" i="23"/>
  <c r="B215" i="23"/>
  <c r="C214" i="23"/>
  <c r="D214" i="23" s="1"/>
  <c r="E214" i="23" s="1"/>
  <c r="I214" i="23" s="1"/>
  <c r="B216" i="23" l="1"/>
  <c r="C215" i="23"/>
  <c r="D215" i="23" s="1"/>
  <c r="E215" i="23" l="1"/>
  <c r="B217" i="23"/>
  <c r="C216" i="23"/>
  <c r="D216" i="23" s="1"/>
  <c r="E216" i="23" s="1"/>
  <c r="I216" i="23" s="1"/>
  <c r="U136" i="23"/>
  <c r="R136" i="23" s="1"/>
  <c r="T149" i="23"/>
  <c r="R149" i="23" s="1"/>
  <c r="Y213" i="23" l="1"/>
  <c r="Y212" i="23" s="1"/>
  <c r="Y211" i="23" s="1"/>
  <c r="Y210" i="23" s="1"/>
  <c r="Y209" i="23" s="1"/>
  <c r="Y208" i="23" s="1"/>
  <c r="Y207" i="23" s="1"/>
  <c r="Y206" i="23" s="1"/>
  <c r="Y205" i="23" s="1"/>
  <c r="B218" i="23"/>
  <c r="C217" i="23"/>
  <c r="D217" i="23" s="1"/>
  <c r="E217" i="23" s="1"/>
  <c r="I217" i="23" s="1"/>
  <c r="Z214" i="23"/>
  <c r="Z213" i="23" s="1"/>
  <c r="Z212" i="23" s="1"/>
  <c r="I215" i="23"/>
  <c r="C218" i="23" l="1"/>
  <c r="D218" i="23" s="1"/>
  <c r="E218" i="23" s="1"/>
  <c r="I218" i="23" s="1"/>
  <c r="B219" i="23"/>
  <c r="C219" i="23" l="1"/>
  <c r="D219" i="23" s="1"/>
  <c r="B220" i="23"/>
  <c r="B221" i="23" l="1"/>
  <c r="C220" i="23"/>
  <c r="D220" i="23" s="1"/>
  <c r="E220" i="23" s="1"/>
  <c r="I220" i="23" s="1"/>
  <c r="E219" i="23"/>
  <c r="I219" i="23" l="1"/>
  <c r="C221" i="23"/>
  <c r="D221" i="23" s="1"/>
  <c r="E221" i="23" s="1"/>
  <c r="I221" i="23" s="1"/>
  <c r="B222" i="23"/>
  <c r="C222" i="23" l="1"/>
  <c r="D222" i="23" s="1"/>
  <c r="E222" i="23" s="1"/>
  <c r="I222" i="23" s="1"/>
  <c r="B223" i="23"/>
  <c r="B224" i="23" l="1"/>
  <c r="C223" i="23"/>
  <c r="D223" i="23" s="1"/>
  <c r="E223" i="23" l="1"/>
  <c r="B225" i="23"/>
  <c r="C224" i="23"/>
  <c r="D224" i="23" s="1"/>
  <c r="E224" i="23" s="1"/>
  <c r="I224" i="23" s="1"/>
  <c r="Y221" i="23" l="1"/>
  <c r="Y220" i="23" s="1"/>
  <c r="Y219" i="23" s="1"/>
  <c r="Y218" i="23" s="1"/>
  <c r="C225" i="23"/>
  <c r="D225" i="23" s="1"/>
  <c r="E225" i="23" s="1"/>
  <c r="I225" i="23" s="1"/>
  <c r="B226" i="23"/>
  <c r="I223" i="23"/>
  <c r="Z222" i="23"/>
  <c r="Z221" i="23" s="1"/>
  <c r="Z220" i="23" s="1"/>
  <c r="Z219" i="23" s="1"/>
  <c r="C226" i="23" l="1"/>
  <c r="D226" i="23" s="1"/>
  <c r="B227" i="23"/>
  <c r="C227" i="23" l="1"/>
  <c r="D227" i="23" s="1"/>
  <c r="E227" i="23" s="1"/>
  <c r="I227" i="23" s="1"/>
  <c r="B228" i="23"/>
  <c r="E226" i="23"/>
  <c r="T159" i="23"/>
  <c r="R159" i="23" s="1"/>
  <c r="I226" i="23" l="1"/>
  <c r="C228" i="23"/>
  <c r="D228" i="23" s="1"/>
  <c r="E228" i="23" s="1"/>
  <c r="I228" i="23" s="1"/>
  <c r="B229" i="23"/>
  <c r="B230" i="23" l="1"/>
  <c r="C229" i="23"/>
  <c r="D229" i="23" s="1"/>
  <c r="E229" i="23" s="1"/>
  <c r="I229" i="23" s="1"/>
  <c r="B231" i="23" l="1"/>
  <c r="C230" i="23"/>
  <c r="D230" i="23" s="1"/>
  <c r="E230" i="23" s="1"/>
  <c r="I230" i="23" s="1"/>
  <c r="T164" i="23"/>
  <c r="R164" i="23" s="1"/>
  <c r="U158" i="23"/>
  <c r="R158" i="23" s="1"/>
  <c r="B232" i="23" l="1"/>
  <c r="C231" i="23"/>
  <c r="D231" i="23" s="1"/>
  <c r="E231" i="23" s="1"/>
  <c r="I231" i="23" s="1"/>
  <c r="B233" i="23" l="1"/>
  <c r="C232" i="23"/>
  <c r="D232" i="23" s="1"/>
  <c r="E232" i="23" s="1"/>
  <c r="I232" i="23" s="1"/>
  <c r="B234" i="23" l="1"/>
  <c r="C233" i="23"/>
  <c r="D233" i="23" s="1"/>
  <c r="E233" i="23" s="1"/>
  <c r="I233" i="23" s="1"/>
  <c r="C234" i="23" l="1"/>
  <c r="D234" i="23" s="1"/>
  <c r="E234" i="23" s="1"/>
  <c r="I234" i="23" s="1"/>
  <c r="B235" i="23"/>
  <c r="C235" i="23" l="1"/>
  <c r="D235" i="23" s="1"/>
  <c r="E235" i="23" s="1"/>
  <c r="I235" i="23" s="1"/>
  <c r="B236" i="23"/>
  <c r="B237" i="23" l="1"/>
  <c r="C236" i="23"/>
  <c r="D236" i="23" s="1"/>
  <c r="E236" i="23" s="1"/>
  <c r="I236" i="23" s="1"/>
  <c r="C237" i="23" l="1"/>
  <c r="D237" i="23" s="1"/>
  <c r="E237" i="23" s="1"/>
  <c r="I237" i="23" s="1"/>
  <c r="B238" i="23"/>
  <c r="B239" i="23" l="1"/>
  <c r="C238" i="23"/>
  <c r="D238" i="23" s="1"/>
  <c r="E238" i="23" s="1"/>
  <c r="I238" i="23" s="1"/>
  <c r="U171" i="23"/>
  <c r="R171" i="23" s="1"/>
  <c r="T172" i="23"/>
  <c r="R172" i="23" s="1"/>
  <c r="B240" i="23" l="1"/>
  <c r="C239" i="23"/>
  <c r="D239" i="23" s="1"/>
  <c r="E239" i="23" s="1"/>
  <c r="I239" i="23" l="1"/>
  <c r="B241" i="23"/>
  <c r="C240" i="23"/>
  <c r="D240" i="23" s="1"/>
  <c r="E240" i="23" s="1"/>
  <c r="I240" i="23" s="1"/>
  <c r="B242" i="23" l="1"/>
  <c r="C241" i="23"/>
  <c r="D241" i="23" s="1"/>
  <c r="E241" i="23" s="1"/>
  <c r="I241" i="23" s="1"/>
  <c r="Z238" i="23"/>
  <c r="Z237" i="23" s="1"/>
  <c r="Z236" i="23" s="1"/>
  <c r="Z235" i="23" s="1"/>
  <c r="Z234" i="23" s="1"/>
  <c r="Z233" i="23" s="1"/>
  <c r="Z232" i="23" s="1"/>
  <c r="Z231" i="23" s="1"/>
  <c r="Z230" i="23" s="1"/>
  <c r="Z229" i="23" s="1"/>
  <c r="Z228" i="23" s="1"/>
  <c r="Z227" i="23" s="1"/>
  <c r="Z226" i="23" s="1"/>
  <c r="B243" i="23" l="1"/>
  <c r="C242" i="23"/>
  <c r="D242" i="23" s="1"/>
  <c r="E242" i="23" s="1"/>
  <c r="I242" i="23" s="1"/>
  <c r="C243" i="23" l="1"/>
  <c r="D243" i="23" s="1"/>
  <c r="B244" i="23"/>
  <c r="C244" i="23" l="1"/>
  <c r="D244" i="23" s="1"/>
  <c r="E244" i="23" s="1"/>
  <c r="I244" i="23" s="1"/>
  <c r="B245" i="23"/>
  <c r="E243" i="23"/>
  <c r="Y241" i="23" l="1"/>
  <c r="Y240" i="23" s="1"/>
  <c r="Y239" i="23" s="1"/>
  <c r="Y238" i="23" s="1"/>
  <c r="Y237" i="23" s="1"/>
  <c r="Y236" i="23" s="1"/>
  <c r="Y235" i="23" s="1"/>
  <c r="Y234" i="23" s="1"/>
  <c r="Y233" i="23" s="1"/>
  <c r="Y232" i="23" s="1"/>
  <c r="Y231" i="23" s="1"/>
  <c r="Y230" i="23" s="1"/>
  <c r="Y229" i="23" s="1"/>
  <c r="Y228" i="23" s="1"/>
  <c r="Y227" i="23" s="1"/>
  <c r="Y226" i="23" s="1"/>
  <c r="Y225" i="23" s="1"/>
  <c r="I243" i="23"/>
  <c r="Z242" i="23"/>
  <c r="Z241" i="23" s="1"/>
  <c r="Z240" i="23" s="1"/>
  <c r="Z239" i="23" s="1"/>
  <c r="B246" i="23"/>
  <c r="C245" i="23"/>
  <c r="D245" i="23" s="1"/>
  <c r="E245" i="23" s="1"/>
  <c r="I245" i="23" s="1"/>
  <c r="B247" i="23" l="1"/>
  <c r="C246" i="23"/>
  <c r="D246" i="23" s="1"/>
  <c r="E246" i="23" l="1"/>
  <c r="B248" i="23"/>
  <c r="C247" i="23"/>
  <c r="D247" i="23" s="1"/>
  <c r="E247" i="23" s="1"/>
  <c r="I247" i="23" s="1"/>
  <c r="B249" i="23" l="1"/>
  <c r="C248" i="23"/>
  <c r="D248" i="23" s="1"/>
  <c r="E248" i="23" s="1"/>
  <c r="I248" i="23" s="1"/>
  <c r="Y244" i="23"/>
  <c r="Y243" i="23" s="1"/>
  <c r="Y242" i="23" s="1"/>
  <c r="I246" i="23"/>
  <c r="Z245" i="23"/>
  <c r="Z244" i="23" s="1"/>
  <c r="Z243" i="23" s="1"/>
  <c r="B250" i="23" l="1"/>
  <c r="C249" i="23"/>
  <c r="D249" i="23" l="1"/>
  <c r="C250" i="23"/>
  <c r="D250" i="23" s="1"/>
  <c r="B251" i="23"/>
  <c r="E250" i="23" l="1"/>
  <c r="I250" i="23" s="1"/>
  <c r="B252" i="23"/>
  <c r="C251" i="23"/>
  <c r="D251" i="23" s="1"/>
  <c r="X246" i="23"/>
  <c r="X245" i="23" s="1"/>
  <c r="X244" i="23" s="1"/>
  <c r="X243" i="23" s="1"/>
  <c r="X242" i="23" s="1"/>
  <c r="X241" i="23" s="1"/>
  <c r="X240" i="23" s="1"/>
  <c r="X239" i="23" s="1"/>
  <c r="X238" i="23" s="1"/>
  <c r="X237" i="23" s="1"/>
  <c r="X236" i="23" s="1"/>
  <c r="X235" i="23" s="1"/>
  <c r="X234" i="23" s="1"/>
  <c r="X233" i="23" s="1"/>
  <c r="X232" i="23" s="1"/>
  <c r="X231" i="23" s="1"/>
  <c r="X230" i="23" s="1"/>
  <c r="X229" i="23" s="1"/>
  <c r="X228" i="23" s="1"/>
  <c r="X227" i="23" s="1"/>
  <c r="X226" i="23" s="1"/>
  <c r="X225" i="23" s="1"/>
  <c r="E249" i="23"/>
  <c r="Y247" i="23"/>
  <c r="Y246" i="23" s="1"/>
  <c r="Y245" i="23" s="1"/>
  <c r="E251" i="23" l="1"/>
  <c r="I251" i="23" s="1"/>
  <c r="I249" i="23"/>
  <c r="Z248" i="23"/>
  <c r="Z247" i="23" s="1"/>
  <c r="Z246" i="23" s="1"/>
  <c r="B253" i="23"/>
  <c r="C252" i="23"/>
  <c r="D252" i="23" s="1"/>
  <c r="E252" i="23" s="1"/>
  <c r="I252" i="23" s="1"/>
  <c r="B254" i="23" l="1"/>
  <c r="C253" i="23"/>
  <c r="D253" i="23" s="1"/>
  <c r="E253" i="23" s="1"/>
  <c r="I253" i="23" s="1"/>
  <c r="B255" i="23" l="1"/>
  <c r="C254" i="23"/>
  <c r="D254" i="23" s="1"/>
  <c r="E254" i="23" s="1"/>
  <c r="I254" i="23" s="1"/>
  <c r="T179" i="23"/>
  <c r="R179" i="23" s="1"/>
  <c r="C255" i="23" l="1"/>
  <c r="D255" i="23" s="1"/>
  <c r="B256" i="23"/>
  <c r="B257" i="23" l="1"/>
  <c r="C256" i="23"/>
  <c r="D256" i="23" s="1"/>
  <c r="E256" i="23" s="1"/>
  <c r="I256" i="23" s="1"/>
  <c r="E255" i="23"/>
  <c r="I255" i="23" l="1"/>
  <c r="C257" i="23"/>
  <c r="D257" i="23" s="1"/>
  <c r="E257" i="23" s="1"/>
  <c r="I257" i="23" s="1"/>
  <c r="B258" i="23"/>
  <c r="B259" i="23" l="1"/>
  <c r="C258" i="23"/>
  <c r="D258" i="23" s="1"/>
  <c r="E258" i="23" s="1"/>
  <c r="I258" i="23" s="1"/>
  <c r="T191" i="23"/>
  <c r="R191" i="23" s="1"/>
  <c r="U178" i="23"/>
  <c r="R178" i="23" s="1"/>
  <c r="C259" i="23" l="1"/>
  <c r="D259" i="23" s="1"/>
  <c r="E259" i="23" s="1"/>
  <c r="I259" i="23" s="1"/>
  <c r="B260" i="23"/>
  <c r="B261" i="23" l="1"/>
  <c r="C260" i="23"/>
  <c r="D260" i="23" s="1"/>
  <c r="E260" i="23" s="1"/>
  <c r="I260" i="23" s="1"/>
  <c r="B262" i="23" l="1"/>
  <c r="C261" i="23"/>
  <c r="D261" i="23" s="1"/>
  <c r="E261" i="23" s="1"/>
  <c r="T196" i="23"/>
  <c r="R196" i="23" s="1"/>
  <c r="U195" i="23"/>
  <c r="R195" i="23" s="1"/>
  <c r="I261" i="23" l="1"/>
  <c r="B263" i="23"/>
  <c r="C262" i="23"/>
  <c r="D262" i="23" s="1"/>
  <c r="E262" i="23" s="1"/>
  <c r="I262" i="23" s="1"/>
  <c r="B264" i="23" l="1"/>
  <c r="C263" i="23"/>
  <c r="D263" i="23" s="1"/>
  <c r="E263" i="23" s="1"/>
  <c r="I263" i="23" s="1"/>
  <c r="Z260" i="23"/>
  <c r="Z259" i="23" s="1"/>
  <c r="Z258" i="23" s="1"/>
  <c r="Z257" i="23" s="1"/>
  <c r="Z256" i="23" s="1"/>
  <c r="Z255" i="23" s="1"/>
  <c r="B265" i="23" l="1"/>
  <c r="C264" i="23"/>
  <c r="D264" i="23" s="1"/>
  <c r="U198" i="23"/>
  <c r="R198" i="23" s="1"/>
  <c r="E264" i="23" l="1"/>
  <c r="C265" i="23"/>
  <c r="D265" i="23" s="1"/>
  <c r="E265" i="23" s="1"/>
  <c r="I265" i="23" s="1"/>
  <c r="B266" i="23"/>
  <c r="T199" i="23"/>
  <c r="R199" i="23" s="1"/>
  <c r="B267" i="23" l="1"/>
  <c r="C266" i="23"/>
  <c r="D266" i="23" s="1"/>
  <c r="E266" i="23" s="1"/>
  <c r="I266" i="23" s="1"/>
  <c r="Y262" i="23"/>
  <c r="Y261" i="23" s="1"/>
  <c r="Y260" i="23" s="1"/>
  <c r="Y259" i="23" s="1"/>
  <c r="Y258" i="23" s="1"/>
  <c r="Y257" i="23" s="1"/>
  <c r="Y256" i="23" s="1"/>
  <c r="Y255" i="23" s="1"/>
  <c r="Y254" i="23" s="1"/>
  <c r="Z263" i="23"/>
  <c r="Z262" i="23" s="1"/>
  <c r="Z261" i="23" s="1"/>
  <c r="I264" i="23"/>
  <c r="C267" i="23" l="1"/>
  <c r="D267" i="23" s="1"/>
  <c r="E267" i="23" s="1"/>
  <c r="I267" i="23" s="1"/>
  <c r="B268" i="23"/>
  <c r="C268" i="23" l="1"/>
  <c r="D268" i="23" s="1"/>
  <c r="B269" i="23"/>
  <c r="B270" i="23" l="1"/>
  <c r="C269" i="23"/>
  <c r="D269" i="23" s="1"/>
  <c r="E269" i="23" s="1"/>
  <c r="I269" i="23" s="1"/>
  <c r="E268" i="23"/>
  <c r="I268" i="23" l="1"/>
  <c r="C270" i="23"/>
  <c r="D270" i="23" s="1"/>
  <c r="E270" i="23" s="1"/>
  <c r="I270" i="23" s="1"/>
  <c r="B271" i="23"/>
  <c r="B272" i="23" l="1"/>
  <c r="C271" i="23"/>
  <c r="D271" i="23" s="1"/>
  <c r="E271" i="23" s="1"/>
  <c r="I271" i="23" s="1"/>
  <c r="B273" i="23" l="1"/>
  <c r="C272" i="23"/>
  <c r="D272" i="23" s="1"/>
  <c r="E272" i="23" s="1"/>
  <c r="I272" i="23" l="1"/>
  <c r="C273" i="23"/>
  <c r="D273" i="23" s="1"/>
  <c r="B274" i="23"/>
  <c r="C274" i="23" l="1"/>
  <c r="D274" i="23" s="1"/>
  <c r="E274" i="23" s="1"/>
  <c r="I274" i="23" s="1"/>
  <c r="B275" i="23"/>
  <c r="Y270" i="23"/>
  <c r="Y269" i="23" s="1"/>
  <c r="Y268" i="23" s="1"/>
  <c r="Y267" i="23" s="1"/>
  <c r="E273" i="23"/>
  <c r="I273" i="23" l="1"/>
  <c r="Z271" i="23"/>
  <c r="Z270" i="23" s="1"/>
  <c r="Z269" i="23" s="1"/>
  <c r="Z268" i="23" s="1"/>
  <c r="C275" i="23"/>
  <c r="D275" i="23" s="1"/>
  <c r="B276" i="23"/>
  <c r="B277" i="23" l="1"/>
  <c r="C276" i="23"/>
  <c r="D276" i="23" s="1"/>
  <c r="E276" i="23" s="1"/>
  <c r="I276" i="23" s="1"/>
  <c r="E275" i="23"/>
  <c r="T208" i="23"/>
  <c r="R208" i="23" s="1"/>
  <c r="I275" i="23" l="1"/>
  <c r="B278" i="23"/>
  <c r="C277" i="23"/>
  <c r="D277" i="23" s="1"/>
  <c r="E277" i="23" s="1"/>
  <c r="I277" i="23" s="1"/>
  <c r="B279" i="23" l="1"/>
  <c r="C278" i="23"/>
  <c r="D278" i="23" s="1"/>
  <c r="E278" i="23" s="1"/>
  <c r="I278" i="23" s="1"/>
  <c r="B280" i="23" l="1"/>
  <c r="C279" i="23"/>
  <c r="D279" i="23" s="1"/>
  <c r="E279" i="23" s="1"/>
  <c r="I279" i="23" s="1"/>
  <c r="U207" i="23"/>
  <c r="R207" i="23" s="1"/>
  <c r="T213" i="23"/>
  <c r="R213" i="23" s="1"/>
  <c r="C280" i="23" l="1"/>
  <c r="D280" i="23" s="1"/>
  <c r="E280" i="23" s="1"/>
  <c r="I280" i="23" s="1"/>
  <c r="B281" i="23"/>
  <c r="B282" i="23" l="1"/>
  <c r="C281" i="23"/>
  <c r="D281" i="23" s="1"/>
  <c r="E281" i="23" s="1"/>
  <c r="I281" i="23" s="1"/>
  <c r="C282" i="23" l="1"/>
  <c r="D282" i="23" s="1"/>
  <c r="E282" i="23" s="1"/>
  <c r="I282" i="23" s="1"/>
  <c r="B283" i="23"/>
  <c r="C283" i="23" l="1"/>
  <c r="D283" i="23" s="1"/>
  <c r="E283" i="23" s="1"/>
  <c r="I283" i="23" s="1"/>
  <c r="B284" i="23"/>
  <c r="B285" i="23" l="1"/>
  <c r="C284" i="23"/>
  <c r="D284" i="23" s="1"/>
  <c r="E284" i="23" s="1"/>
  <c r="I284" i="23" s="1"/>
  <c r="B286" i="23" l="1"/>
  <c r="C285" i="23"/>
  <c r="D285" i="23" s="1"/>
  <c r="E285" i="23" s="1"/>
  <c r="I285" i="23" s="1"/>
  <c r="B287" i="23" l="1"/>
  <c r="C286" i="23"/>
  <c r="D286" i="23" s="1"/>
  <c r="E286" i="23" s="1"/>
  <c r="I286" i="23" s="1"/>
  <c r="B288" i="23" l="1"/>
  <c r="C287" i="23"/>
  <c r="D287" i="23" s="1"/>
  <c r="E287" i="23" s="1"/>
  <c r="I287" i="23" s="1"/>
  <c r="U220" i="23"/>
  <c r="R220" i="23" s="1"/>
  <c r="T221" i="23"/>
  <c r="R221" i="23" s="1"/>
  <c r="C288" i="23" l="1"/>
  <c r="D288" i="23" s="1"/>
  <c r="E288" i="23" s="1"/>
  <c r="B289" i="23"/>
  <c r="C289" i="23" l="1"/>
  <c r="D289" i="23" s="1"/>
  <c r="E289" i="23" s="1"/>
  <c r="I289" i="23" s="1"/>
  <c r="B290" i="23"/>
  <c r="I288" i="23"/>
  <c r="Z287" i="23" l="1"/>
  <c r="Z286" i="23" s="1"/>
  <c r="Z285" i="23" s="1"/>
  <c r="Z284" i="23" s="1"/>
  <c r="Z283" i="23" s="1"/>
  <c r="Z282" i="23" s="1"/>
  <c r="Z281" i="23" s="1"/>
  <c r="Z280" i="23" s="1"/>
  <c r="Z279" i="23" s="1"/>
  <c r="Z278" i="23" s="1"/>
  <c r="Z277" i="23" s="1"/>
  <c r="Z276" i="23" s="1"/>
  <c r="Z275" i="23" s="1"/>
  <c r="C290" i="23"/>
  <c r="D290" i="23" s="1"/>
  <c r="E290" i="23" s="1"/>
  <c r="I290" i="23" s="1"/>
  <c r="B291" i="23"/>
  <c r="C291" i="23" l="1"/>
  <c r="D291" i="23" s="1"/>
  <c r="E291" i="23" s="1"/>
  <c r="I291" i="23" s="1"/>
  <c r="B292" i="23"/>
  <c r="C292" i="23" l="1"/>
  <c r="D292" i="23" s="1"/>
  <c r="B293" i="23"/>
  <c r="C293" i="23" l="1"/>
  <c r="D293" i="23" s="1"/>
  <c r="E293" i="23" s="1"/>
  <c r="I293" i="23" s="1"/>
  <c r="B294" i="23"/>
  <c r="E292" i="23"/>
  <c r="Y290" i="23" l="1"/>
  <c r="Y289" i="23" s="1"/>
  <c r="Y288" i="23" s="1"/>
  <c r="Y287" i="23" s="1"/>
  <c r="Y286" i="23" s="1"/>
  <c r="Y285" i="23" s="1"/>
  <c r="Y284" i="23" s="1"/>
  <c r="Y283" i="23" s="1"/>
  <c r="Y282" i="23" s="1"/>
  <c r="Y281" i="23" s="1"/>
  <c r="Y280" i="23" s="1"/>
  <c r="Y279" i="23" s="1"/>
  <c r="Y278" i="23" s="1"/>
  <c r="Y277" i="23" s="1"/>
  <c r="Y276" i="23" s="1"/>
  <c r="Y275" i="23" s="1"/>
  <c r="Y274" i="23" s="1"/>
  <c r="I292" i="23"/>
  <c r="Z291" i="23"/>
  <c r="Z290" i="23" s="1"/>
  <c r="Z289" i="23" s="1"/>
  <c r="Z288" i="23" s="1"/>
  <c r="C294" i="23"/>
  <c r="D294" i="23" s="1"/>
  <c r="E294" i="23" s="1"/>
  <c r="I294" i="23" s="1"/>
  <c r="B295" i="23"/>
  <c r="B296" i="23" l="1"/>
  <c r="C295" i="23"/>
  <c r="D295" i="23" l="1"/>
  <c r="B297" i="23"/>
  <c r="C296" i="23"/>
  <c r="D296" i="23" s="1"/>
  <c r="E296" i="23" l="1"/>
  <c r="I296" i="23" s="1"/>
  <c r="X292" i="23"/>
  <c r="X291" i="23" s="1"/>
  <c r="X290" i="23" s="1"/>
  <c r="X289" i="23" s="1"/>
  <c r="X288" i="23" s="1"/>
  <c r="X287" i="23" s="1"/>
  <c r="X286" i="23" s="1"/>
  <c r="X285" i="23" s="1"/>
  <c r="X284" i="23" s="1"/>
  <c r="X283" i="23" s="1"/>
  <c r="X282" i="23" s="1"/>
  <c r="X281" i="23" s="1"/>
  <c r="X280" i="23" s="1"/>
  <c r="X279" i="23" s="1"/>
  <c r="X278" i="23" s="1"/>
  <c r="X277" i="23" s="1"/>
  <c r="X276" i="23" s="1"/>
  <c r="X275" i="23" s="1"/>
  <c r="X274" i="23" s="1"/>
  <c r="C297" i="23"/>
  <c r="D297" i="23" s="1"/>
  <c r="E297" i="23" s="1"/>
  <c r="I297" i="23" s="1"/>
  <c r="B298" i="23"/>
  <c r="E295" i="23"/>
  <c r="Y293" i="23"/>
  <c r="Y292" i="23" s="1"/>
  <c r="Y291" i="23" s="1"/>
  <c r="I295" i="23" l="1"/>
  <c r="Z294" i="23"/>
  <c r="Z293" i="23" s="1"/>
  <c r="Z292" i="23" s="1"/>
  <c r="B299" i="23"/>
  <c r="C298" i="23"/>
  <c r="D298" i="23" s="1"/>
  <c r="E298" i="23" s="1"/>
  <c r="I298" i="23" s="1"/>
  <c r="B300" i="23" l="1"/>
  <c r="C299" i="23"/>
  <c r="D299" i="23" s="1"/>
  <c r="E299" i="23" s="1"/>
  <c r="I299" i="23" s="1"/>
  <c r="B301" i="23" l="1"/>
  <c r="C300" i="23"/>
  <c r="D300" i="23" s="1"/>
  <c r="E300" i="23" s="1"/>
  <c r="I300" i="23" s="1"/>
  <c r="B302" i="23" l="1"/>
  <c r="C301" i="23"/>
  <c r="D301" i="23" s="1"/>
  <c r="E301" i="23" l="1"/>
  <c r="C302" i="23"/>
  <c r="D302" i="23" s="1"/>
  <c r="E302" i="23" s="1"/>
  <c r="I302" i="23" s="1"/>
  <c r="B303" i="23"/>
  <c r="C303" i="23" l="1"/>
  <c r="D303" i="23" s="1"/>
  <c r="E303" i="23" s="1"/>
  <c r="I303" i="23" s="1"/>
  <c r="B304" i="23"/>
  <c r="I301" i="23"/>
  <c r="T228" i="23"/>
  <c r="R228" i="23" s="1"/>
  <c r="C304" i="23" l="1"/>
  <c r="D304" i="23" s="1"/>
  <c r="E304" i="23" s="1"/>
  <c r="I304" i="23" s="1"/>
  <c r="B305" i="23"/>
  <c r="B306" i="23" l="1"/>
  <c r="C305" i="23"/>
  <c r="D305" i="23" s="1"/>
  <c r="E305" i="23" s="1"/>
  <c r="I305" i="23" s="1"/>
  <c r="B307" i="23" l="1"/>
  <c r="C306" i="23"/>
  <c r="D306" i="23" s="1"/>
  <c r="E306" i="23" s="1"/>
  <c r="I306" i="23" s="1"/>
  <c r="C307" i="23" l="1"/>
  <c r="D307" i="23" s="1"/>
  <c r="E307" i="23" s="1"/>
  <c r="B308" i="23"/>
  <c r="U227" i="23"/>
  <c r="R227" i="23" s="1"/>
  <c r="T240" i="23"/>
  <c r="R240" i="23" s="1"/>
  <c r="C308" i="23" l="1"/>
  <c r="D308" i="23" s="1"/>
  <c r="E308" i="23" s="1"/>
  <c r="I308" i="23" s="1"/>
  <c r="B309" i="23"/>
  <c r="I307" i="23"/>
  <c r="Z306" i="23" l="1"/>
  <c r="Z305" i="23" s="1"/>
  <c r="Z304" i="23" s="1"/>
  <c r="Z303" i="23" s="1"/>
  <c r="Z302" i="23" s="1"/>
  <c r="Z301" i="23" s="1"/>
  <c r="B310" i="23"/>
  <c r="C309" i="23"/>
  <c r="D309" i="23" s="1"/>
  <c r="E309" i="23" s="1"/>
  <c r="I309" i="23" s="1"/>
  <c r="U244" i="23"/>
  <c r="R244" i="23" s="1"/>
  <c r="B311" i="23" l="1"/>
  <c r="C310" i="23"/>
  <c r="D310" i="23" s="1"/>
  <c r="T245" i="23"/>
  <c r="R245" i="23" s="1"/>
  <c r="E310" i="23" l="1"/>
  <c r="C311" i="23"/>
  <c r="D311" i="23" s="1"/>
  <c r="E311" i="23" s="1"/>
  <c r="I311" i="23" s="1"/>
  <c r="B312" i="23"/>
  <c r="B313" i="23" l="1"/>
  <c r="C312" i="23"/>
  <c r="D312" i="23" s="1"/>
  <c r="E312" i="23" s="1"/>
  <c r="I312" i="23" s="1"/>
  <c r="Y308" i="23"/>
  <c r="Y307" i="23" s="1"/>
  <c r="Y306" i="23" s="1"/>
  <c r="Y305" i="23" s="1"/>
  <c r="Y304" i="23" s="1"/>
  <c r="Y303" i="23" s="1"/>
  <c r="Y302" i="23" s="1"/>
  <c r="Y301" i="23" s="1"/>
  <c r="Y300" i="23" s="1"/>
  <c r="I310" i="23"/>
  <c r="Z309" i="23"/>
  <c r="Z308" i="23" s="1"/>
  <c r="Z307" i="23" s="1"/>
  <c r="B314" i="23" l="1"/>
  <c r="C313" i="23"/>
  <c r="D313" i="23" s="1"/>
  <c r="E313" i="23" s="1"/>
  <c r="I313" i="23" s="1"/>
  <c r="U247" i="23"/>
  <c r="R247" i="23" s="1"/>
  <c r="B315" i="23" l="1"/>
  <c r="C314" i="23"/>
  <c r="D314" i="23" s="1"/>
  <c r="T248" i="23"/>
  <c r="R248" i="23" s="1"/>
  <c r="E314" i="23" l="1"/>
  <c r="C315" i="23"/>
  <c r="D315" i="23" s="1"/>
  <c r="E315" i="23" s="1"/>
  <c r="I315" i="23" s="1"/>
  <c r="B316" i="23"/>
  <c r="C316" i="23" l="1"/>
  <c r="D316" i="23" s="1"/>
  <c r="E316" i="23" s="1"/>
  <c r="I316" i="23" s="1"/>
  <c r="B317" i="23"/>
  <c r="I314" i="23"/>
  <c r="B318" i="23" l="1"/>
  <c r="C317" i="23"/>
  <c r="D317" i="23" s="1"/>
  <c r="E317" i="23" s="1"/>
  <c r="I317" i="23" s="1"/>
  <c r="B319" i="23" l="1"/>
  <c r="C318" i="23"/>
  <c r="D318" i="23" s="1"/>
  <c r="E318" i="23" l="1"/>
  <c r="B320" i="23"/>
  <c r="C319" i="23"/>
  <c r="D319" i="23" s="1"/>
  <c r="E319" i="23" s="1"/>
  <c r="I319" i="23" s="1"/>
  <c r="Y316" i="23" l="1"/>
  <c r="Y315" i="23" s="1"/>
  <c r="Y314" i="23" s="1"/>
  <c r="Y313" i="23" s="1"/>
  <c r="C320" i="23"/>
  <c r="D320" i="23" s="1"/>
  <c r="E320" i="23" s="1"/>
  <c r="I320" i="23" s="1"/>
  <c r="B321" i="23"/>
  <c r="I318" i="23"/>
  <c r="Z317" i="23"/>
  <c r="Z316" i="23" s="1"/>
  <c r="Z315" i="23" s="1"/>
  <c r="Z314" i="23" s="1"/>
  <c r="C321" i="23" l="1"/>
  <c r="D321" i="23" s="1"/>
  <c r="B322" i="23"/>
  <c r="C322" i="23" l="1"/>
  <c r="D322" i="23" s="1"/>
  <c r="E322" i="23" s="1"/>
  <c r="I322" i="23" s="1"/>
  <c r="B323" i="23"/>
  <c r="E321" i="23"/>
  <c r="I321" i="23" l="1"/>
  <c r="B324" i="23"/>
  <c r="C323" i="23"/>
  <c r="D323" i="23" s="1"/>
  <c r="E323" i="23" s="1"/>
  <c r="I323" i="23" s="1"/>
  <c r="C324" i="23" l="1"/>
  <c r="D324" i="23" s="1"/>
  <c r="E324" i="23" s="1"/>
  <c r="I324" i="23" s="1"/>
  <c r="B325" i="23"/>
  <c r="C325" i="23" l="1"/>
  <c r="D325" i="23" s="1"/>
  <c r="E325" i="23" s="1"/>
  <c r="I325" i="23" s="1"/>
  <c r="B326" i="23"/>
  <c r="T257" i="23"/>
  <c r="R257" i="23" s="1"/>
  <c r="C326" i="23" l="1"/>
  <c r="D326" i="23" s="1"/>
  <c r="E326" i="23" s="1"/>
  <c r="I326" i="23" s="1"/>
  <c r="B327" i="23"/>
  <c r="C327" i="23" l="1"/>
  <c r="D327" i="23" s="1"/>
  <c r="E327" i="23" s="1"/>
  <c r="I327" i="23" s="1"/>
  <c r="B328" i="23"/>
  <c r="B329" i="23" l="1"/>
  <c r="C328" i="23"/>
  <c r="D328" i="23" s="1"/>
  <c r="E328" i="23" s="1"/>
  <c r="I328" i="23" s="1"/>
  <c r="U256" i="23"/>
  <c r="R256" i="23" s="1"/>
  <c r="T262" i="23"/>
  <c r="R262" i="23" s="1"/>
  <c r="C329" i="23" l="1"/>
  <c r="D329" i="23" s="1"/>
  <c r="E329" i="23" s="1"/>
  <c r="I329" i="23" s="1"/>
  <c r="B330" i="23"/>
  <c r="C330" i="23" l="1"/>
  <c r="D330" i="23" s="1"/>
  <c r="E330" i="23" s="1"/>
  <c r="I330" i="23" s="1"/>
  <c r="B331" i="23"/>
  <c r="C331" i="23" l="1"/>
  <c r="D331" i="23" s="1"/>
  <c r="E331" i="23" s="1"/>
  <c r="I331" i="23" s="1"/>
  <c r="B332" i="23"/>
  <c r="B333" i="23" l="1"/>
  <c r="C332" i="23"/>
  <c r="D332" i="23" s="1"/>
  <c r="E332" i="23" s="1"/>
  <c r="I332" i="23" s="1"/>
  <c r="C333" i="23" l="1"/>
  <c r="D333" i="23" s="1"/>
  <c r="E333" i="23" s="1"/>
  <c r="I333" i="23" s="1"/>
  <c r="B334" i="23"/>
  <c r="B335" i="23" l="1"/>
  <c r="C334" i="23"/>
  <c r="D334" i="23" s="1"/>
  <c r="E334" i="23" s="1"/>
  <c r="I334" i="23" l="1"/>
  <c r="C335" i="23"/>
  <c r="D335" i="23" s="1"/>
  <c r="E335" i="23" s="1"/>
  <c r="I335" i="23" s="1"/>
  <c r="B336" i="23"/>
  <c r="B337" i="23" l="1"/>
  <c r="C336" i="23"/>
  <c r="D336" i="23" s="1"/>
  <c r="E336" i="23" s="1"/>
  <c r="I336" i="23" s="1"/>
  <c r="Z333" i="23"/>
  <c r="Z332" i="23" s="1"/>
  <c r="Z331" i="23" s="1"/>
  <c r="Z330" i="23" s="1"/>
  <c r="Z329" i="23" s="1"/>
  <c r="Z328" i="23" s="1"/>
  <c r="Z327" i="23" s="1"/>
  <c r="Z326" i="23" s="1"/>
  <c r="Z325" i="23" s="1"/>
  <c r="Z324" i="23" s="1"/>
  <c r="Z323" i="23" s="1"/>
  <c r="Z322" i="23" s="1"/>
  <c r="Z321" i="23" s="1"/>
  <c r="U269" i="23"/>
  <c r="R269" i="23" s="1"/>
  <c r="T270" i="23"/>
  <c r="R270" i="23" s="1"/>
  <c r="C337" i="23" l="1"/>
  <c r="D337" i="23" s="1"/>
  <c r="E337" i="23" s="1"/>
  <c r="I337" i="23" s="1"/>
  <c r="B338" i="23"/>
  <c r="C338" i="23" l="1"/>
  <c r="D338" i="23" s="1"/>
  <c r="B339" i="23"/>
  <c r="B340" i="23" l="1"/>
  <c r="C339" i="23"/>
  <c r="D339" i="23" s="1"/>
  <c r="E339" i="23" s="1"/>
  <c r="I339" i="23" s="1"/>
  <c r="E338" i="23"/>
  <c r="Y336" i="23" l="1"/>
  <c r="Y335" i="23" s="1"/>
  <c r="Y334" i="23" s="1"/>
  <c r="Y333" i="23" s="1"/>
  <c r="Y332" i="23" s="1"/>
  <c r="Y331" i="23" s="1"/>
  <c r="Y330" i="23" s="1"/>
  <c r="Y329" i="23" s="1"/>
  <c r="Y328" i="23" s="1"/>
  <c r="Y327" i="23" s="1"/>
  <c r="Y326" i="23" s="1"/>
  <c r="Y325" i="23" s="1"/>
  <c r="Y324" i="23" s="1"/>
  <c r="Y323" i="23" s="1"/>
  <c r="Y322" i="23" s="1"/>
  <c r="Y321" i="23" s="1"/>
  <c r="Y320" i="23" s="1"/>
  <c r="I338" i="23"/>
  <c r="Z337" i="23"/>
  <c r="Z336" i="23" s="1"/>
  <c r="Z335" i="23" s="1"/>
  <c r="Z334" i="23" s="1"/>
  <c r="B341" i="23"/>
  <c r="C340" i="23"/>
  <c r="D340" i="23" s="1"/>
  <c r="E340" i="23" s="1"/>
  <c r="I340" i="23" s="1"/>
  <c r="C341" i="23" l="1"/>
  <c r="D341" i="23" s="1"/>
  <c r="B342" i="23"/>
  <c r="C342" i="23" l="1"/>
  <c r="D342" i="23" s="1"/>
  <c r="E342" i="23" s="1"/>
  <c r="I342" i="23" s="1"/>
  <c r="B343" i="23"/>
  <c r="E341" i="23"/>
  <c r="Y339" i="23" l="1"/>
  <c r="Y338" i="23" s="1"/>
  <c r="Y337" i="23" s="1"/>
  <c r="I341" i="23"/>
  <c r="Z340" i="23"/>
  <c r="Z339" i="23" s="1"/>
  <c r="Z338" i="23" s="1"/>
  <c r="B344" i="23"/>
  <c r="C343" i="23"/>
  <c r="D343" i="23" s="1"/>
  <c r="E343" i="23" s="1"/>
  <c r="I343" i="23" s="1"/>
  <c r="C344" i="23" l="1"/>
  <c r="B345" i="23"/>
  <c r="C345" i="23" l="1"/>
  <c r="D345" i="23" s="1"/>
  <c r="B346" i="23"/>
  <c r="D344" i="23"/>
  <c r="X341" i="23"/>
  <c r="X340" i="23" s="1"/>
  <c r="X339" i="23" s="1"/>
  <c r="X338" i="23" s="1"/>
  <c r="X337" i="23" s="1"/>
  <c r="X336" i="23" s="1"/>
  <c r="X335" i="23" s="1"/>
  <c r="X334" i="23" s="1"/>
  <c r="X333" i="23" s="1"/>
  <c r="X332" i="23" s="1"/>
  <c r="X331" i="23" s="1"/>
  <c r="X330" i="23" s="1"/>
  <c r="X329" i="23" s="1"/>
  <c r="X328" i="23" s="1"/>
  <c r="X327" i="23" s="1"/>
  <c r="X326" i="23" s="1"/>
  <c r="X325" i="23" s="1"/>
  <c r="X324" i="23" s="1"/>
  <c r="X323" i="23" s="1"/>
  <c r="X322" i="23" s="1"/>
  <c r="X321" i="23" s="1"/>
  <c r="X320" i="23" s="1"/>
  <c r="C346" i="23" l="1"/>
  <c r="D346" i="23" s="1"/>
  <c r="B347" i="23"/>
  <c r="E344" i="23"/>
  <c r="Y342" i="23"/>
  <c r="Y341" i="23" s="1"/>
  <c r="Y340" i="23" s="1"/>
  <c r="E345" i="23"/>
  <c r="I345" i="23" s="1"/>
  <c r="I344" i="23" l="1"/>
  <c r="Z343" i="23"/>
  <c r="Z342" i="23" s="1"/>
  <c r="Z341" i="23" s="1"/>
  <c r="B348" i="23"/>
  <c r="C347" i="23"/>
  <c r="D347" i="23" s="1"/>
  <c r="E347" i="23" s="1"/>
  <c r="I347" i="23" s="1"/>
  <c r="E346" i="23"/>
  <c r="I346" i="23" s="1"/>
  <c r="C348" i="23" l="1"/>
  <c r="D348" i="23" s="1"/>
  <c r="E348" i="23" s="1"/>
  <c r="I348" i="23" s="1"/>
  <c r="B349" i="23"/>
  <c r="C349" i="23" l="1"/>
  <c r="D349" i="23" s="1"/>
  <c r="E349" i="23" s="1"/>
  <c r="I349" i="23" s="1"/>
  <c r="B350" i="23"/>
  <c r="C350" i="23" l="1"/>
  <c r="D350" i="23" s="1"/>
  <c r="E350" i="23" s="1"/>
  <c r="I350" i="23" s="1"/>
  <c r="B351" i="23"/>
  <c r="C351" i="23" l="1"/>
  <c r="D351" i="23" s="1"/>
  <c r="E351" i="23" s="1"/>
  <c r="I351" i="23" s="1"/>
  <c r="B352" i="23"/>
  <c r="C352" i="23" l="1"/>
  <c r="D352" i="23" s="1"/>
  <c r="E352" i="23" s="1"/>
  <c r="I352" i="23" s="1"/>
  <c r="B353" i="23"/>
  <c r="T277" i="23"/>
  <c r="R277" i="23" s="1"/>
  <c r="C353" i="23" l="1"/>
  <c r="D353" i="23" s="1"/>
  <c r="E353" i="23" s="1"/>
  <c r="I353" i="23" s="1"/>
  <c r="B354" i="23"/>
  <c r="B355" i="23" l="1"/>
  <c r="C354" i="23"/>
  <c r="D354" i="23" s="1"/>
  <c r="E354" i="23" s="1"/>
  <c r="I354" i="23" s="1"/>
  <c r="C355" i="23" l="1"/>
  <c r="D355" i="23" s="1"/>
  <c r="E355" i="23" s="1"/>
  <c r="I355" i="23" s="1"/>
  <c r="B356" i="23"/>
  <c r="C356" i="23" l="1"/>
  <c r="D356" i="23" s="1"/>
  <c r="E356" i="23" s="1"/>
  <c r="I356" i="23" s="1"/>
  <c r="B357" i="23"/>
  <c r="U276" i="23"/>
  <c r="R276" i="23" s="1"/>
  <c r="T289" i="23"/>
  <c r="R289" i="23" s="1"/>
  <c r="C357" i="23" l="1"/>
  <c r="D357" i="23" s="1"/>
  <c r="E357" i="23" s="1"/>
  <c r="I357" i="23" s="1"/>
  <c r="B358" i="23"/>
  <c r="C358" i="23" l="1"/>
  <c r="D358" i="23" s="1"/>
  <c r="E358" i="23" s="1"/>
  <c r="B359" i="23"/>
  <c r="C359" i="23" l="1"/>
  <c r="D359" i="23" s="1"/>
  <c r="E359" i="23" s="1"/>
  <c r="I359" i="23" s="1"/>
  <c r="B360" i="23"/>
  <c r="I358" i="23"/>
  <c r="U293" i="23"/>
  <c r="R293" i="23" s="1"/>
  <c r="Z357" i="23" l="1"/>
  <c r="Z356" i="23" s="1"/>
  <c r="Z355" i="23" s="1"/>
  <c r="Z354" i="23" s="1"/>
  <c r="Z353" i="23" s="1"/>
  <c r="Z352" i="23" s="1"/>
  <c r="Z351" i="23" s="1"/>
  <c r="Z350" i="23" s="1"/>
  <c r="Z349" i="23" s="1"/>
  <c r="Z348" i="23" s="1"/>
  <c r="Z347" i="23" s="1"/>
  <c r="Z346" i="23" s="1"/>
  <c r="Z345" i="23" s="1"/>
  <c r="Z344" i="23" s="1"/>
  <c r="C360" i="23"/>
  <c r="D360" i="23" s="1"/>
  <c r="E360" i="23" s="1"/>
  <c r="I360" i="23" s="1"/>
  <c r="B361" i="23"/>
  <c r="T294" i="23"/>
  <c r="R294" i="23" s="1"/>
  <c r="B362" i="23" l="1"/>
  <c r="C361" i="23"/>
  <c r="D361" i="23" s="1"/>
  <c r="E361" i="23" s="1"/>
  <c r="I361" i="23" s="1"/>
  <c r="C362" i="23" l="1"/>
  <c r="D362" i="23" s="1"/>
  <c r="B363" i="23"/>
  <c r="B364" i="23" l="1"/>
  <c r="C363" i="23"/>
  <c r="D363" i="23" s="1"/>
  <c r="E363" i="23" s="1"/>
  <c r="I363" i="23" s="1"/>
  <c r="E362" i="23"/>
  <c r="Y360" i="23" l="1"/>
  <c r="Y359" i="23" s="1"/>
  <c r="Y358" i="23" s="1"/>
  <c r="Y357" i="23" s="1"/>
  <c r="Y356" i="23" s="1"/>
  <c r="Y355" i="23" s="1"/>
  <c r="Y354" i="23" s="1"/>
  <c r="Y353" i="23" s="1"/>
  <c r="Y352" i="23" s="1"/>
  <c r="Y351" i="23" s="1"/>
  <c r="Y350" i="23" s="1"/>
  <c r="Y349" i="23" s="1"/>
  <c r="Y348" i="23" s="1"/>
  <c r="Y347" i="23" s="1"/>
  <c r="Y346" i="23" s="1"/>
  <c r="Y345" i="23" s="1"/>
  <c r="Y344" i="23" s="1"/>
  <c r="Y343" i="23" s="1"/>
  <c r="I362" i="23"/>
  <c r="Z361" i="23"/>
  <c r="Z360" i="23" s="1"/>
  <c r="Z359" i="23" s="1"/>
  <c r="Z358" i="23" s="1"/>
  <c r="C364" i="23"/>
  <c r="D364" i="23" s="1"/>
  <c r="E364" i="23" s="1"/>
  <c r="I364" i="23" s="1"/>
  <c r="B365" i="23"/>
  <c r="C365" i="23" l="1"/>
  <c r="D365" i="23" s="1"/>
  <c r="E365" i="23" s="1"/>
  <c r="I365" i="23" s="1"/>
  <c r="B366" i="23"/>
  <c r="C366" i="23" l="1"/>
  <c r="D366" i="23" s="1"/>
  <c r="E366" i="23" s="1"/>
  <c r="I366" i="23" s="1"/>
  <c r="B367" i="23"/>
  <c r="C367" i="23" l="1"/>
  <c r="D367" i="23" s="1"/>
  <c r="B368" i="23"/>
  <c r="C368" i="23" l="1"/>
  <c r="D368" i="23" s="1"/>
  <c r="E368" i="23" s="1"/>
  <c r="I368" i="23" s="1"/>
  <c r="B369" i="23"/>
  <c r="E367" i="23"/>
  <c r="I367" i="23" l="1"/>
  <c r="B370" i="23"/>
  <c r="C369" i="23"/>
  <c r="D369" i="23" s="1"/>
  <c r="E369" i="23" s="1"/>
  <c r="I369" i="23" s="1"/>
  <c r="C370" i="23" l="1"/>
  <c r="D370" i="23" s="1"/>
  <c r="E370" i="23" s="1"/>
  <c r="I370" i="23" s="1"/>
  <c r="B371" i="23"/>
  <c r="C371" i="23" l="1"/>
  <c r="D371" i="23" s="1"/>
  <c r="E371" i="23" s="1"/>
  <c r="I371" i="23" s="1"/>
  <c r="B372" i="23"/>
  <c r="T303" i="23"/>
  <c r="R303" i="23" s="1"/>
  <c r="C372" i="23" l="1"/>
  <c r="D372" i="23" s="1"/>
  <c r="E372" i="23" s="1"/>
  <c r="I372" i="23" s="1"/>
  <c r="B373" i="23"/>
  <c r="C373" i="23" l="1"/>
  <c r="D373" i="23" s="1"/>
  <c r="E373" i="23" s="1"/>
  <c r="B374" i="23"/>
  <c r="C374" i="23" l="1"/>
  <c r="D374" i="23" s="1"/>
  <c r="E374" i="23" s="1"/>
  <c r="I374" i="23" s="1"/>
  <c r="B375" i="23"/>
  <c r="I373" i="23"/>
  <c r="T308" i="23"/>
  <c r="R308" i="23" s="1"/>
  <c r="U302" i="23"/>
  <c r="R302" i="23" s="1"/>
  <c r="Z372" i="23" l="1"/>
  <c r="Z371" i="23" s="1"/>
  <c r="Z370" i="23" s="1"/>
  <c r="Z369" i="23" s="1"/>
  <c r="Z368" i="23" s="1"/>
  <c r="Z367" i="23" s="1"/>
  <c r="B376" i="23"/>
  <c r="C375" i="23"/>
  <c r="D375" i="23" s="1"/>
  <c r="E375" i="23" s="1"/>
  <c r="I375" i="23" s="1"/>
  <c r="B377" i="23" l="1"/>
  <c r="C376" i="23"/>
  <c r="D376" i="23" s="1"/>
  <c r="E376" i="23" l="1"/>
  <c r="C377" i="23"/>
  <c r="D377" i="23" s="1"/>
  <c r="E377" i="23" s="1"/>
  <c r="I377" i="23" s="1"/>
  <c r="B378" i="23"/>
  <c r="C378" i="23" l="1"/>
  <c r="D378" i="23" s="1"/>
  <c r="E378" i="23" s="1"/>
  <c r="I378" i="23" s="1"/>
  <c r="B379" i="23"/>
  <c r="Y374" i="23"/>
  <c r="Y373" i="23" s="1"/>
  <c r="Y372" i="23" s="1"/>
  <c r="Y371" i="23" s="1"/>
  <c r="Y370" i="23" s="1"/>
  <c r="Y369" i="23" s="1"/>
  <c r="Y368" i="23" s="1"/>
  <c r="Y367" i="23" s="1"/>
  <c r="Y366" i="23" s="1"/>
  <c r="Z375" i="23"/>
  <c r="Z374" i="23" s="1"/>
  <c r="Z373" i="23" s="1"/>
  <c r="I376" i="23"/>
  <c r="C379" i="23" l="1"/>
  <c r="D379" i="23" s="1"/>
  <c r="E379" i="23" s="1"/>
  <c r="I379" i="23" s="1"/>
  <c r="B380" i="23"/>
  <c r="B381" i="23" l="1"/>
  <c r="C380" i="23"/>
  <c r="D380" i="23" s="1"/>
  <c r="E380" i="23" l="1"/>
  <c r="C381" i="23"/>
  <c r="D381" i="23" s="1"/>
  <c r="E381" i="23" s="1"/>
  <c r="I381" i="23" s="1"/>
  <c r="B382" i="23"/>
  <c r="B383" i="23" l="1"/>
  <c r="C382" i="23"/>
  <c r="D382" i="23" s="1"/>
  <c r="E382" i="23" s="1"/>
  <c r="I382" i="23" s="1"/>
  <c r="I380" i="23"/>
  <c r="T316" i="23"/>
  <c r="R316" i="23" s="1"/>
  <c r="U315" i="23"/>
  <c r="R315" i="23" s="1"/>
  <c r="B384" i="23" l="1"/>
  <c r="C383" i="23"/>
  <c r="D383" i="23" s="1"/>
  <c r="E383" i="23" s="1"/>
  <c r="I383" i="23" s="1"/>
  <c r="B385" i="23" l="1"/>
  <c r="C384" i="23"/>
  <c r="D384" i="23" s="1"/>
  <c r="E384" i="23" l="1"/>
  <c r="B386" i="23"/>
  <c r="C385" i="23"/>
  <c r="D385" i="23" s="1"/>
  <c r="E385" i="23" s="1"/>
  <c r="I385" i="23" s="1"/>
  <c r="B387" i="23" l="1"/>
  <c r="C386" i="23"/>
  <c r="D386" i="23" s="1"/>
  <c r="E386" i="23" s="1"/>
  <c r="I386" i="23" s="1"/>
  <c r="Y382" i="23"/>
  <c r="Y381" i="23" s="1"/>
  <c r="Y380" i="23" s="1"/>
  <c r="Y379" i="23" s="1"/>
  <c r="Z383" i="23"/>
  <c r="Z382" i="23" s="1"/>
  <c r="Z381" i="23" s="1"/>
  <c r="Z380" i="23" s="1"/>
  <c r="I384" i="23"/>
  <c r="B388" i="23" l="1"/>
  <c r="C387" i="23"/>
  <c r="D387" i="23" s="1"/>
  <c r="E387" i="23" l="1"/>
  <c r="B389" i="23"/>
  <c r="C388" i="23"/>
  <c r="D388" i="23" s="1"/>
  <c r="E388" i="23" s="1"/>
  <c r="I388" i="23" s="1"/>
  <c r="C389" i="23" l="1"/>
  <c r="D389" i="23" s="1"/>
  <c r="E389" i="23" s="1"/>
  <c r="I389" i="23" s="1"/>
  <c r="B390" i="23"/>
  <c r="I387" i="23"/>
  <c r="B391" i="23" l="1"/>
  <c r="C390" i="23"/>
  <c r="D390" i="23" s="1"/>
  <c r="E390" i="23" s="1"/>
  <c r="I390" i="23" s="1"/>
  <c r="B392" i="23" l="1"/>
  <c r="C391" i="23"/>
  <c r="D391" i="23" s="1"/>
  <c r="E391" i="23" s="1"/>
  <c r="I391" i="23" s="1"/>
  <c r="B393" i="23" l="1"/>
  <c r="C392" i="23"/>
  <c r="D392" i="23" s="1"/>
  <c r="E392" i="23" s="1"/>
  <c r="I392" i="23" s="1"/>
  <c r="B394" i="23" l="1"/>
  <c r="C393" i="23"/>
  <c r="D393" i="23" s="1"/>
  <c r="E393" i="23" s="1"/>
  <c r="I393" i="23" s="1"/>
  <c r="B395" i="23" l="1"/>
  <c r="C394" i="23"/>
  <c r="D394" i="23" s="1"/>
  <c r="E394" i="23" s="1"/>
  <c r="I394" i="23" s="1"/>
  <c r="B396" i="23" l="1"/>
  <c r="C395" i="23"/>
  <c r="D395" i="23" s="1"/>
  <c r="E395" i="23" s="1"/>
  <c r="I395" i="23" s="1"/>
  <c r="B397" i="23" l="1"/>
  <c r="C396" i="23"/>
  <c r="D396" i="23" s="1"/>
  <c r="E396" i="23" s="1"/>
  <c r="I396" i="23" s="1"/>
  <c r="B398" i="23" l="1"/>
  <c r="C397" i="23"/>
  <c r="D397" i="23" s="1"/>
  <c r="E397" i="23" s="1"/>
  <c r="I397" i="23" s="1"/>
  <c r="B399" i="23" l="1"/>
  <c r="C398" i="23"/>
  <c r="D398" i="23" s="1"/>
  <c r="E398" i="23" s="1"/>
  <c r="I398" i="23" s="1"/>
  <c r="T323" i="23"/>
  <c r="R323" i="23" s="1"/>
  <c r="B400" i="23" l="1"/>
  <c r="C399" i="23"/>
  <c r="D399" i="23" s="1"/>
  <c r="E399" i="23" s="1"/>
  <c r="I399" i="23" s="1"/>
  <c r="C400" i="23" l="1"/>
  <c r="D400" i="23" s="1"/>
  <c r="E400" i="23" s="1"/>
  <c r="B401" i="23"/>
  <c r="C401" i="23" l="1"/>
  <c r="D401" i="23" s="1"/>
  <c r="E401" i="23" s="1"/>
  <c r="I401" i="23" s="1"/>
  <c r="B402" i="23"/>
  <c r="I400" i="23"/>
  <c r="Z399" i="23" l="1"/>
  <c r="Z398" i="23" s="1"/>
  <c r="Z397" i="23" s="1"/>
  <c r="Z396" i="23" s="1"/>
  <c r="Z395" i="23" s="1"/>
  <c r="Z394" i="23" s="1"/>
  <c r="Z393" i="23" s="1"/>
  <c r="Z392" i="23" s="1"/>
  <c r="Z391" i="23" s="1"/>
  <c r="Z390" i="23" s="1"/>
  <c r="Z389" i="23" s="1"/>
  <c r="Z388" i="23" s="1"/>
  <c r="Z387" i="23" s="1"/>
  <c r="B403" i="23"/>
  <c r="C402" i="23"/>
  <c r="D402" i="23" s="1"/>
  <c r="E402" i="23" s="1"/>
  <c r="I402" i="23" s="1"/>
  <c r="C403" i="23" l="1"/>
  <c r="D403" i="23" s="1"/>
  <c r="E403" i="23" s="1"/>
  <c r="I403" i="23" s="1"/>
  <c r="B404" i="23"/>
  <c r="T335" i="23"/>
  <c r="R335" i="23" s="1"/>
  <c r="U322" i="23"/>
  <c r="R322" i="23" s="1"/>
  <c r="B405" i="23" l="1"/>
  <c r="C404" i="23"/>
  <c r="D404" i="23" s="1"/>
  <c r="E404" i="23" l="1"/>
  <c r="C405" i="23"/>
  <c r="D405" i="23" s="1"/>
  <c r="E405" i="23" s="1"/>
  <c r="I405" i="23" s="1"/>
  <c r="B406" i="23"/>
  <c r="B407" i="23" l="1"/>
  <c r="C406" i="23"/>
  <c r="D406" i="23" s="1"/>
  <c r="E406" i="23" s="1"/>
  <c r="I406" i="23" s="1"/>
  <c r="Y402" i="23"/>
  <c r="Y401" i="23" s="1"/>
  <c r="Y400" i="23" s="1"/>
  <c r="Y399" i="23" s="1"/>
  <c r="Y398" i="23" s="1"/>
  <c r="Y397" i="23" s="1"/>
  <c r="Y396" i="23" s="1"/>
  <c r="Y395" i="23" s="1"/>
  <c r="Y394" i="23" s="1"/>
  <c r="Y393" i="23" s="1"/>
  <c r="Y392" i="23" s="1"/>
  <c r="Y391" i="23" s="1"/>
  <c r="Y390" i="23" s="1"/>
  <c r="Y389" i="23" s="1"/>
  <c r="Y388" i="23" s="1"/>
  <c r="Y387" i="23" s="1"/>
  <c r="Y386" i="23" s="1"/>
  <c r="I404" i="23"/>
  <c r="Z403" i="23"/>
  <c r="Z402" i="23" s="1"/>
  <c r="Z401" i="23" s="1"/>
  <c r="Z400" i="23" s="1"/>
  <c r="T340" i="23"/>
  <c r="R340" i="23" s="1"/>
  <c r="U339" i="23"/>
  <c r="R339" i="23" s="1"/>
  <c r="C407" i="23" l="1"/>
  <c r="D407" i="23" s="1"/>
  <c r="E407" i="23" s="1"/>
  <c r="I407" i="23" s="1"/>
  <c r="B408" i="23"/>
  <c r="C408" i="23" l="1"/>
  <c r="D408" i="23" s="1"/>
  <c r="E408" i="23" s="1"/>
  <c r="I408" i="23" s="1"/>
  <c r="B409" i="23"/>
  <c r="B410" i="23" l="1"/>
  <c r="C409" i="23"/>
  <c r="D409" i="23" s="1"/>
  <c r="E409" i="23" s="1"/>
  <c r="I409" i="23" s="1"/>
  <c r="U342" i="23"/>
  <c r="R342" i="23" s="1"/>
  <c r="C410" i="23" l="1"/>
  <c r="B411" i="23"/>
  <c r="T343" i="23"/>
  <c r="R343" i="23" s="1"/>
  <c r="B412" i="23" l="1"/>
  <c r="C411" i="23"/>
  <c r="D411" i="23" s="1"/>
  <c r="D410" i="23"/>
  <c r="X407" i="23" l="1"/>
  <c r="X406" i="23" s="1"/>
  <c r="X405" i="23" s="1"/>
  <c r="X404" i="23" s="1"/>
  <c r="X403" i="23" s="1"/>
  <c r="X402" i="23" s="1"/>
  <c r="X401" i="23" s="1"/>
  <c r="X400" i="23" s="1"/>
  <c r="X399" i="23" s="1"/>
  <c r="X398" i="23" s="1"/>
  <c r="X397" i="23" s="1"/>
  <c r="X396" i="23" s="1"/>
  <c r="X395" i="23" s="1"/>
  <c r="X394" i="23" s="1"/>
  <c r="X393" i="23" s="1"/>
  <c r="X392" i="23" s="1"/>
  <c r="X391" i="23" s="1"/>
  <c r="X390" i="23" s="1"/>
  <c r="X389" i="23" s="1"/>
  <c r="X388" i="23" s="1"/>
  <c r="X387" i="23" s="1"/>
  <c r="X386" i="23" s="1"/>
  <c r="Y408" i="23"/>
  <c r="Y407" i="23" s="1"/>
  <c r="Y406" i="23" s="1"/>
  <c r="Y405" i="23" s="1"/>
  <c r="Y404" i="23" s="1"/>
  <c r="Y403" i="23" s="1"/>
  <c r="E410" i="23"/>
  <c r="E411" i="23"/>
  <c r="I411" i="23" s="1"/>
  <c r="C412" i="23"/>
  <c r="D412" i="23" s="1"/>
  <c r="E412" i="23" s="1"/>
  <c r="I412" i="23" s="1"/>
  <c r="B413" i="23"/>
  <c r="I410" i="23" l="1"/>
  <c r="Z409" i="23"/>
  <c r="Z408" i="23" s="1"/>
  <c r="Z407" i="23" s="1"/>
  <c r="Z406" i="23" s="1"/>
  <c r="Z405" i="23" s="1"/>
  <c r="Z404" i="23" s="1"/>
  <c r="B414" i="23"/>
  <c r="C413" i="23"/>
  <c r="D413" i="23" s="1"/>
  <c r="E413" i="23" s="1"/>
  <c r="I413" i="23" s="1"/>
  <c r="B415" i="23" l="1"/>
  <c r="C414" i="23"/>
  <c r="D414" i="23" s="1"/>
  <c r="E414" i="23" s="1"/>
  <c r="I414" i="23" s="1"/>
  <c r="B416" i="23" l="1"/>
  <c r="C415" i="23"/>
  <c r="D415" i="23" s="1"/>
  <c r="E415" i="23" s="1"/>
  <c r="I415" i="23" s="1"/>
  <c r="B417" i="23" l="1"/>
  <c r="C416" i="23"/>
  <c r="D416" i="23" s="1"/>
  <c r="E416" i="23" s="1"/>
  <c r="I416" i="23" s="1"/>
  <c r="C417" i="23" l="1"/>
  <c r="D417" i="23" s="1"/>
  <c r="E417" i="23" s="1"/>
  <c r="I417" i="23" s="1"/>
  <c r="B418" i="23"/>
  <c r="C418" i="23" l="1"/>
  <c r="D418" i="23" s="1"/>
  <c r="E418" i="23" s="1"/>
  <c r="I418" i="23" s="1"/>
  <c r="B419" i="23"/>
  <c r="B420" i="23" l="1"/>
  <c r="C419" i="23"/>
  <c r="D419" i="23" s="1"/>
  <c r="E419" i="23" s="1"/>
  <c r="I419" i="23" s="1"/>
  <c r="B421" i="23" l="1"/>
  <c r="C420" i="23"/>
  <c r="D420" i="23" s="1"/>
  <c r="E420" i="23" s="1"/>
  <c r="I420" i="23" s="1"/>
  <c r="B422" i="23" l="1"/>
  <c r="C421" i="23"/>
  <c r="D421" i="23" s="1"/>
  <c r="E421" i="23" s="1"/>
  <c r="I421" i="23" s="1"/>
  <c r="C422" i="23" l="1"/>
  <c r="D422" i="23" s="1"/>
  <c r="E422" i="23" s="1"/>
  <c r="I422" i="23" s="1"/>
  <c r="B423" i="23"/>
  <c r="B424" i="23" l="1"/>
  <c r="C423" i="23"/>
  <c r="D423" i="23" s="1"/>
  <c r="E423" i="23" s="1"/>
  <c r="I423" i="23" s="1"/>
  <c r="T347" i="23"/>
  <c r="R347" i="23" s="1"/>
  <c r="B425" i="23" l="1"/>
  <c r="C424" i="23"/>
  <c r="D424" i="23" s="1"/>
  <c r="E424" i="23" s="1"/>
  <c r="I424" i="23" l="1"/>
  <c r="C425" i="23"/>
  <c r="D425" i="23" s="1"/>
  <c r="E425" i="23" s="1"/>
  <c r="I425" i="23" s="1"/>
  <c r="B426" i="23"/>
  <c r="C426" i="23" l="1"/>
  <c r="D426" i="23" s="1"/>
  <c r="E426" i="23" s="1"/>
  <c r="I426" i="23" s="1"/>
  <c r="B427" i="23"/>
  <c r="Z423" i="23"/>
  <c r="Z422" i="23" s="1"/>
  <c r="Z421" i="23" s="1"/>
  <c r="Z420" i="23" s="1"/>
  <c r="Z419" i="23" s="1"/>
  <c r="Z418" i="23" s="1"/>
  <c r="Z417" i="23" s="1"/>
  <c r="Z416" i="23" s="1"/>
  <c r="Z415" i="23" s="1"/>
  <c r="Z414" i="23" s="1"/>
  <c r="Z413" i="23" s="1"/>
  <c r="Z412" i="23" s="1"/>
  <c r="Z411" i="23" s="1"/>
  <c r="Z410" i="23" s="1"/>
  <c r="C427" i="23" l="1"/>
  <c r="D427" i="23" s="1"/>
  <c r="E427" i="23" s="1"/>
  <c r="I427" i="23" s="1"/>
  <c r="B428" i="23"/>
  <c r="T359" i="23"/>
  <c r="R359" i="23" s="1"/>
  <c r="U346" i="23"/>
  <c r="R346" i="23" s="1"/>
  <c r="B429" i="23" l="1"/>
  <c r="C428" i="23"/>
  <c r="D428" i="23" s="1"/>
  <c r="E428" i="23" l="1"/>
  <c r="B430" i="23"/>
  <c r="C429" i="23"/>
  <c r="D429" i="23" s="1"/>
  <c r="E429" i="23" s="1"/>
  <c r="I429" i="23" s="1"/>
  <c r="C430" i="23" l="1"/>
  <c r="D430" i="23" s="1"/>
  <c r="E430" i="23" s="1"/>
  <c r="I430" i="23" s="1"/>
  <c r="B431" i="23"/>
  <c r="Y426" i="23"/>
  <c r="Y425" i="23" s="1"/>
  <c r="Y424" i="23" s="1"/>
  <c r="Y423" i="23" s="1"/>
  <c r="Y422" i="23" s="1"/>
  <c r="Y421" i="23" s="1"/>
  <c r="Y420" i="23" s="1"/>
  <c r="Y419" i="23" s="1"/>
  <c r="Y418" i="23" s="1"/>
  <c r="Y417" i="23" s="1"/>
  <c r="Y416" i="23" s="1"/>
  <c r="Y415" i="23" s="1"/>
  <c r="Y414" i="23" s="1"/>
  <c r="Y413" i="23" s="1"/>
  <c r="Y412" i="23" s="1"/>
  <c r="Y411" i="23" s="1"/>
  <c r="Y410" i="23" s="1"/>
  <c r="Y409" i="23" s="1"/>
  <c r="I428" i="23"/>
  <c r="Z427" i="23"/>
  <c r="Z426" i="23" s="1"/>
  <c r="Z425" i="23" s="1"/>
  <c r="Z424" i="23" s="1"/>
  <c r="B432" i="23" l="1"/>
  <c r="C431" i="23"/>
  <c r="D431" i="23" s="1"/>
  <c r="E431" i="23" s="1"/>
  <c r="I431" i="23" s="1"/>
  <c r="B433" i="23" l="1"/>
  <c r="C432" i="23"/>
  <c r="D432" i="23" s="1"/>
  <c r="E432" i="23" s="1"/>
  <c r="I432" i="23" s="1"/>
  <c r="B434" i="23" l="1"/>
  <c r="C433" i="23"/>
  <c r="D433" i="23" s="1"/>
  <c r="E433" i="23" l="1"/>
  <c r="B435" i="23"/>
  <c r="C434" i="23"/>
  <c r="D434" i="23" s="1"/>
  <c r="E434" i="23" s="1"/>
  <c r="I434" i="23" s="1"/>
  <c r="B436" i="23" l="1"/>
  <c r="C435" i="23"/>
  <c r="D435" i="23" s="1"/>
  <c r="E435" i="23" s="1"/>
  <c r="I435" i="23" s="1"/>
  <c r="I433" i="23"/>
  <c r="B437" i="23" l="1"/>
  <c r="C436" i="23"/>
  <c r="D436" i="23" s="1"/>
  <c r="E436" i="23" s="1"/>
  <c r="I436" i="23" s="1"/>
  <c r="C437" i="23" l="1"/>
  <c r="D437" i="23" s="1"/>
  <c r="E437" i="23" s="1"/>
  <c r="I437" i="23" s="1"/>
  <c r="B438" i="23"/>
  <c r="C438" i="23" l="1"/>
  <c r="D438" i="23" s="1"/>
  <c r="E438" i="23" s="1"/>
  <c r="I438" i="23" s="1"/>
  <c r="B439" i="23"/>
  <c r="T369" i="23"/>
  <c r="R369" i="23" s="1"/>
  <c r="B440" i="23" l="1"/>
  <c r="C439" i="23"/>
  <c r="D439" i="23" s="1"/>
  <c r="E439" i="23" s="1"/>
  <c r="I439" i="23" l="1"/>
  <c r="B441" i="23"/>
  <c r="C440" i="23"/>
  <c r="D440" i="23" s="1"/>
  <c r="E440" i="23" s="1"/>
  <c r="I440" i="23" s="1"/>
  <c r="Z438" i="23" l="1"/>
  <c r="Z437" i="23" s="1"/>
  <c r="Z436" i="23" s="1"/>
  <c r="Z435" i="23" s="1"/>
  <c r="Z434" i="23" s="1"/>
  <c r="Z433" i="23" s="1"/>
  <c r="B442" i="23"/>
  <c r="C441" i="23"/>
  <c r="D441" i="23" s="1"/>
  <c r="E441" i="23" s="1"/>
  <c r="I441" i="23" s="1"/>
  <c r="T374" i="23"/>
  <c r="R374" i="23" s="1"/>
  <c r="U368" i="23"/>
  <c r="R368" i="23" s="1"/>
  <c r="C442" i="23" l="1"/>
  <c r="D442" i="23" s="1"/>
  <c r="B443" i="23"/>
  <c r="C443" i="23" l="1"/>
  <c r="D443" i="23" s="1"/>
  <c r="E443" i="23" s="1"/>
  <c r="I443" i="23" s="1"/>
  <c r="B444" i="23"/>
  <c r="E442" i="23"/>
  <c r="Y440" i="23" l="1"/>
  <c r="Y439" i="23" s="1"/>
  <c r="Y438" i="23" s="1"/>
  <c r="Y437" i="23" s="1"/>
  <c r="Y436" i="23" s="1"/>
  <c r="Y435" i="23" s="1"/>
  <c r="Y434" i="23" s="1"/>
  <c r="Y433" i="23" s="1"/>
  <c r="Y432" i="23" s="1"/>
  <c r="I442" i="23"/>
  <c r="Z441" i="23"/>
  <c r="Z440" i="23" s="1"/>
  <c r="Z439" i="23" s="1"/>
  <c r="B445" i="23"/>
  <c r="C444" i="23"/>
  <c r="D444" i="23" s="1"/>
  <c r="E444" i="23" s="1"/>
  <c r="I444" i="23" s="1"/>
  <c r="C445" i="23" l="1"/>
  <c r="D445" i="23" s="1"/>
  <c r="E445" i="23" s="1"/>
  <c r="I445" i="23" s="1"/>
  <c r="B446" i="23"/>
  <c r="C446" i="23" l="1"/>
  <c r="D446" i="23" s="1"/>
  <c r="B447" i="23"/>
  <c r="B448" i="23" l="1"/>
  <c r="C447" i="23"/>
  <c r="D447" i="23" s="1"/>
  <c r="E447" i="23" s="1"/>
  <c r="I447" i="23" s="1"/>
  <c r="E446" i="23"/>
  <c r="I446" i="23" l="1"/>
  <c r="C448" i="23"/>
  <c r="D448" i="23" s="1"/>
  <c r="E448" i="23" s="1"/>
  <c r="I448" i="23" s="1"/>
  <c r="B449" i="23"/>
  <c r="B450" i="23" l="1"/>
  <c r="C449" i="23"/>
  <c r="D449" i="23" s="1"/>
  <c r="E449" i="23" s="1"/>
  <c r="I449" i="23" s="1"/>
  <c r="T382" i="23"/>
  <c r="R382" i="23" s="1"/>
  <c r="U381" i="23"/>
  <c r="R381" i="23" s="1"/>
  <c r="B451" i="23" l="1"/>
  <c r="C450" i="23"/>
  <c r="D450" i="23" s="1"/>
  <c r="E450" i="23" l="1"/>
  <c r="C451" i="23"/>
  <c r="D451" i="23" s="1"/>
  <c r="E451" i="23" s="1"/>
  <c r="I451" i="23" s="1"/>
  <c r="B452" i="23"/>
  <c r="Y448" i="23" l="1"/>
  <c r="Y447" i="23" s="1"/>
  <c r="Y446" i="23" s="1"/>
  <c r="Y445" i="23" s="1"/>
  <c r="B453" i="23"/>
  <c r="C452" i="23"/>
  <c r="D452" i="23" s="1"/>
  <c r="E452" i="23" s="1"/>
  <c r="I452" i="23" s="1"/>
  <c r="I450" i="23"/>
  <c r="Z449" i="23"/>
  <c r="Z448" i="23" s="1"/>
  <c r="Z447" i="23" s="1"/>
  <c r="Z446" i="23" s="1"/>
  <c r="C453" i="23" l="1"/>
  <c r="D453" i="23" s="1"/>
  <c r="B454" i="23"/>
  <c r="C454" i="23" l="1"/>
  <c r="D454" i="23" s="1"/>
  <c r="E454" i="23" s="1"/>
  <c r="I454" i="23" s="1"/>
  <c r="B455" i="23"/>
  <c r="E453" i="23"/>
  <c r="I453" i="23" l="1"/>
  <c r="C455" i="23"/>
  <c r="D455" i="23" s="1"/>
  <c r="E455" i="23" s="1"/>
  <c r="I455" i="23" s="1"/>
  <c r="B456" i="23"/>
  <c r="B457" i="23" l="1"/>
  <c r="C456" i="23"/>
  <c r="D456" i="23" s="1"/>
  <c r="E456" i="23" s="1"/>
  <c r="I456" i="23" s="1"/>
  <c r="C457" i="23" l="1"/>
  <c r="D457" i="23" s="1"/>
  <c r="E457" i="23" s="1"/>
  <c r="I457" i="23" s="1"/>
  <c r="B458" i="23"/>
  <c r="B459" i="23" l="1"/>
  <c r="C458" i="23"/>
  <c r="D458" i="23" s="1"/>
  <c r="E458" i="23" s="1"/>
  <c r="I458" i="23" s="1"/>
  <c r="B460" i="23" l="1"/>
  <c r="C459" i="23"/>
  <c r="D459" i="23" s="1"/>
  <c r="E459" i="23" s="1"/>
  <c r="I459" i="23" s="1"/>
  <c r="B461" i="23" l="1"/>
  <c r="C460" i="23"/>
  <c r="D460" i="23" s="1"/>
  <c r="E460" i="23" s="1"/>
  <c r="I460" i="23" s="1"/>
  <c r="C461" i="23" l="1"/>
  <c r="D461" i="23" s="1"/>
  <c r="E461" i="23" s="1"/>
  <c r="I461" i="23" s="1"/>
  <c r="B462" i="23"/>
  <c r="B463" i="23" l="1"/>
  <c r="C462" i="23"/>
  <c r="D462" i="23" s="1"/>
  <c r="E462" i="23" s="1"/>
  <c r="I462" i="23" s="1"/>
  <c r="B464" i="23" l="1"/>
  <c r="C463" i="23"/>
  <c r="D463" i="23" s="1"/>
  <c r="E463" i="23" s="1"/>
  <c r="I463" i="23" s="1"/>
  <c r="B465" i="23" l="1"/>
  <c r="C464" i="23"/>
  <c r="D464" i="23" s="1"/>
  <c r="E464" i="23" s="1"/>
  <c r="I464" i="23" s="1"/>
  <c r="B466" i="23" l="1"/>
  <c r="C465" i="23"/>
  <c r="D465" i="23" s="1"/>
  <c r="E465" i="23" s="1"/>
  <c r="I465" i="23" s="1"/>
  <c r="T389" i="23"/>
  <c r="R389" i="23" s="1"/>
  <c r="C466" i="23" l="1"/>
  <c r="D466" i="23" s="1"/>
  <c r="E466" i="23" s="1"/>
  <c r="B467" i="23"/>
  <c r="B468" i="23" l="1"/>
  <c r="C467" i="23"/>
  <c r="D467" i="23" s="1"/>
  <c r="E467" i="23" s="1"/>
  <c r="I467" i="23" s="1"/>
  <c r="I466" i="23"/>
  <c r="Z465" i="23" l="1"/>
  <c r="Z464" i="23" s="1"/>
  <c r="Z463" i="23" s="1"/>
  <c r="Z462" i="23" s="1"/>
  <c r="Z461" i="23" s="1"/>
  <c r="Z460" i="23" s="1"/>
  <c r="Z459" i="23" s="1"/>
  <c r="Z458" i="23" s="1"/>
  <c r="Z457" i="23" s="1"/>
  <c r="Z456" i="23" s="1"/>
  <c r="Z455" i="23" s="1"/>
  <c r="Z454" i="23" s="1"/>
  <c r="Z453" i="23" s="1"/>
  <c r="C468" i="23"/>
  <c r="D468" i="23" s="1"/>
  <c r="E468" i="23" s="1"/>
  <c r="I468" i="23" s="1"/>
  <c r="B469" i="23"/>
  <c r="U388" i="23"/>
  <c r="R388" i="23" s="1"/>
  <c r="C469" i="23" l="1"/>
  <c r="D469" i="23" s="1"/>
  <c r="E469" i="23" s="1"/>
  <c r="I469" i="23" s="1"/>
  <c r="B470" i="23"/>
  <c r="T401" i="23"/>
  <c r="R401" i="23" s="1"/>
  <c r="C470" i="23" l="1"/>
  <c r="D470" i="23" s="1"/>
  <c r="B471" i="23"/>
  <c r="C471" i="23" l="1"/>
  <c r="D471" i="23" s="1"/>
  <c r="E471" i="23" s="1"/>
  <c r="I471" i="23" s="1"/>
  <c r="B472" i="23"/>
  <c r="E470" i="23"/>
  <c r="Y468" i="23" l="1"/>
  <c r="Y467" i="23" s="1"/>
  <c r="Y466" i="23" s="1"/>
  <c r="Y465" i="23" s="1"/>
  <c r="Y464" i="23" s="1"/>
  <c r="Y463" i="23" s="1"/>
  <c r="Y462" i="23" s="1"/>
  <c r="Y461" i="23" s="1"/>
  <c r="Y460" i="23" s="1"/>
  <c r="Y459" i="23" s="1"/>
  <c r="Y458" i="23" s="1"/>
  <c r="Y457" i="23" s="1"/>
  <c r="Y456" i="23" s="1"/>
  <c r="Y455" i="23" s="1"/>
  <c r="Y454" i="23" s="1"/>
  <c r="Y453" i="23" s="1"/>
  <c r="Y452" i="23" s="1"/>
  <c r="I470" i="23"/>
  <c r="Z469" i="23"/>
  <c r="Z468" i="23" s="1"/>
  <c r="Z467" i="23" s="1"/>
  <c r="Z466" i="23" s="1"/>
  <c r="C472" i="23"/>
  <c r="D472" i="23" s="1"/>
  <c r="E472" i="23" s="1"/>
  <c r="I472" i="23" s="1"/>
  <c r="B473" i="23"/>
  <c r="B474" i="23" l="1"/>
  <c r="C473" i="23"/>
  <c r="D473" i="23" s="1"/>
  <c r="E473" i="23" s="1"/>
  <c r="I473" i="23" s="1"/>
  <c r="C474" i="23" l="1"/>
  <c r="D474" i="23" s="1"/>
  <c r="E474" i="23" s="1"/>
  <c r="I474" i="23" s="1"/>
  <c r="B475" i="23"/>
  <c r="B476" i="23" l="1"/>
  <c r="C475" i="23"/>
  <c r="D475" i="23" s="1"/>
  <c r="E475" i="23" s="1"/>
  <c r="I475" i="23" s="1"/>
  <c r="C476" i="23" l="1"/>
  <c r="B477" i="23"/>
  <c r="C477" i="23" l="1"/>
  <c r="D477" i="23" s="1"/>
  <c r="B478" i="23"/>
  <c r="D476" i="23"/>
  <c r="X473" i="23" l="1"/>
  <c r="X472" i="23" s="1"/>
  <c r="X471" i="23" s="1"/>
  <c r="X470" i="23" s="1"/>
  <c r="X469" i="23" s="1"/>
  <c r="X468" i="23" s="1"/>
  <c r="X467" i="23" s="1"/>
  <c r="X466" i="23" s="1"/>
  <c r="X465" i="23" s="1"/>
  <c r="X464" i="23" s="1"/>
  <c r="X463" i="23" s="1"/>
  <c r="X462" i="23" s="1"/>
  <c r="X461" i="23" s="1"/>
  <c r="X460" i="23" s="1"/>
  <c r="X459" i="23" s="1"/>
  <c r="X458" i="23" s="1"/>
  <c r="X457" i="23" s="1"/>
  <c r="X456" i="23" s="1"/>
  <c r="X455" i="23" s="1"/>
  <c r="X454" i="23" s="1"/>
  <c r="X453" i="23" s="1"/>
  <c r="X452" i="23" s="1"/>
  <c r="C478" i="23"/>
  <c r="D478" i="23" s="1"/>
  <c r="B479" i="23"/>
  <c r="E476" i="23"/>
  <c r="Y474" i="23"/>
  <c r="Y473" i="23" s="1"/>
  <c r="Y472" i="23" s="1"/>
  <c r="Y471" i="23" s="1"/>
  <c r="Y470" i="23" s="1"/>
  <c r="Y469" i="23" s="1"/>
  <c r="E477" i="23"/>
  <c r="I477" i="23" s="1"/>
  <c r="I476" i="23" l="1"/>
  <c r="Z475" i="23"/>
  <c r="Z474" i="23" s="1"/>
  <c r="Z473" i="23" s="1"/>
  <c r="Z472" i="23" s="1"/>
  <c r="Z471" i="23" s="1"/>
  <c r="Z470" i="23" s="1"/>
  <c r="C479" i="23"/>
  <c r="D479" i="23" s="1"/>
  <c r="E479" i="23" s="1"/>
  <c r="I479" i="23" s="1"/>
  <c r="B480" i="23"/>
  <c r="E478" i="23"/>
  <c r="I478" i="23" s="1"/>
  <c r="B481" i="23" l="1"/>
  <c r="C480" i="23"/>
  <c r="D480" i="23" s="1"/>
  <c r="E480" i="23" s="1"/>
  <c r="I480" i="23" s="1"/>
  <c r="C481" i="23" l="1"/>
  <c r="D481" i="23" s="1"/>
  <c r="E481" i="23" s="1"/>
  <c r="I481" i="23" s="1"/>
  <c r="B482" i="23"/>
  <c r="B483" i="23" l="1"/>
  <c r="C482" i="23"/>
  <c r="D482" i="23" s="1"/>
  <c r="E482" i="23" s="1"/>
  <c r="I482" i="23" s="1"/>
  <c r="C483" i="23" l="1"/>
  <c r="D483" i="23" s="1"/>
  <c r="E483" i="23" s="1"/>
  <c r="I483" i="23" s="1"/>
  <c r="B484" i="23"/>
  <c r="C484" i="23" l="1"/>
  <c r="D484" i="23" s="1"/>
  <c r="E484" i="23" s="1"/>
  <c r="I484" i="23" s="1"/>
  <c r="B485" i="23"/>
  <c r="C485" i="23" l="1"/>
  <c r="D485" i="23" s="1"/>
  <c r="E485" i="23" s="1"/>
  <c r="I485" i="23" s="1"/>
  <c r="B486" i="23"/>
  <c r="B487" i="23" l="1"/>
  <c r="C486" i="23"/>
  <c r="D486" i="23" s="1"/>
  <c r="E486" i="23" s="1"/>
  <c r="I486" i="23" s="1"/>
  <c r="B488" i="23" l="1"/>
  <c r="C487" i="23"/>
  <c r="D487" i="23" s="1"/>
  <c r="E487" i="23" s="1"/>
  <c r="I487" i="23" s="1"/>
  <c r="C488" i="23" l="1"/>
  <c r="D488" i="23" s="1"/>
  <c r="E488" i="23" s="1"/>
  <c r="I488" i="23" s="1"/>
  <c r="B489" i="23"/>
  <c r="B490" i="23" l="1"/>
  <c r="C489" i="23"/>
  <c r="D489" i="23" s="1"/>
  <c r="E489" i="23" s="1"/>
  <c r="I489" i="23" s="1"/>
  <c r="T413" i="23"/>
  <c r="R413" i="23" s="1"/>
  <c r="C490" i="23" l="1"/>
  <c r="D490" i="23" s="1"/>
  <c r="E490" i="23" s="1"/>
  <c r="B491" i="23"/>
  <c r="T406" i="23"/>
  <c r="R406" i="23" s="1"/>
  <c r="C491" i="23" l="1"/>
  <c r="D491" i="23" s="1"/>
  <c r="E491" i="23" s="1"/>
  <c r="I491" i="23" s="1"/>
  <c r="B492" i="23"/>
  <c r="I490" i="23"/>
  <c r="Z489" i="23" l="1"/>
  <c r="Z488" i="23" s="1"/>
  <c r="Z487" i="23" s="1"/>
  <c r="Z486" i="23" s="1"/>
  <c r="Z485" i="23" s="1"/>
  <c r="Z484" i="23" s="1"/>
  <c r="Z483" i="23" s="1"/>
  <c r="Z482" i="23" s="1"/>
  <c r="Z481" i="23" s="1"/>
  <c r="Z480" i="23" s="1"/>
  <c r="Z479" i="23" s="1"/>
  <c r="Z478" i="23" s="1"/>
  <c r="Z477" i="23" s="1"/>
  <c r="Z476" i="23" s="1"/>
  <c r="B493" i="23"/>
  <c r="C492" i="23"/>
  <c r="D492" i="23" s="1"/>
  <c r="E492" i="23" s="1"/>
  <c r="I492" i="23" s="1"/>
  <c r="C493" i="23" l="1"/>
  <c r="D493" i="23" s="1"/>
  <c r="E493" i="23" s="1"/>
  <c r="I493" i="23" s="1"/>
  <c r="B494" i="23"/>
  <c r="U412" i="23"/>
  <c r="R412" i="23" s="1"/>
  <c r="T425" i="23"/>
  <c r="R425" i="23" s="1"/>
  <c r="U405" i="23"/>
  <c r="R405" i="23" s="1"/>
  <c r="C494" i="23" l="1"/>
  <c r="D494" i="23" s="1"/>
  <c r="B495" i="23"/>
  <c r="C495" i="23" l="1"/>
  <c r="D495" i="23" s="1"/>
  <c r="E495" i="23" s="1"/>
  <c r="I495" i="23" s="1"/>
  <c r="B496" i="23"/>
  <c r="E494" i="23"/>
  <c r="Y492" i="23" l="1"/>
  <c r="Y491" i="23" s="1"/>
  <c r="Y490" i="23" s="1"/>
  <c r="Y489" i="23" s="1"/>
  <c r="Y488" i="23" s="1"/>
  <c r="Y487" i="23" s="1"/>
  <c r="Y486" i="23" s="1"/>
  <c r="Y485" i="23" s="1"/>
  <c r="Y484" i="23" s="1"/>
  <c r="Y483" i="23" s="1"/>
  <c r="Y482" i="23" s="1"/>
  <c r="Y481" i="23" s="1"/>
  <c r="Y480" i="23" s="1"/>
  <c r="Y479" i="23" s="1"/>
  <c r="Y478" i="23" s="1"/>
  <c r="Y477" i="23" s="1"/>
  <c r="Y476" i="23" s="1"/>
  <c r="Y475" i="23" s="1"/>
  <c r="I494" i="23"/>
  <c r="Z493" i="23"/>
  <c r="Z492" i="23" s="1"/>
  <c r="Z491" i="23" s="1"/>
  <c r="Z490" i="23" s="1"/>
  <c r="C496" i="23"/>
  <c r="D496" i="23" s="1"/>
  <c r="E496" i="23" s="1"/>
  <c r="I496" i="23" s="1"/>
  <c r="B497" i="23"/>
  <c r="C497" i="23" l="1"/>
  <c r="D497" i="23" s="1"/>
  <c r="E497" i="23" s="1"/>
  <c r="I497" i="23" s="1"/>
  <c r="B498" i="23"/>
  <c r="B499" i="23" l="1"/>
  <c r="C498" i="23"/>
  <c r="D498" i="23" s="1"/>
  <c r="E498" i="23" s="1"/>
  <c r="I498" i="23" s="1"/>
  <c r="C499" i="23" l="1"/>
  <c r="D499" i="23" s="1"/>
  <c r="B500" i="23"/>
  <c r="C500" i="23" l="1"/>
  <c r="D500" i="23" s="1"/>
  <c r="E500" i="23" s="1"/>
  <c r="I500" i="23" s="1"/>
  <c r="B501" i="23"/>
  <c r="E499" i="23"/>
  <c r="I499" i="23" l="1"/>
  <c r="C501" i="23"/>
  <c r="D501" i="23" s="1"/>
  <c r="E501" i="23" s="1"/>
  <c r="I501" i="23" s="1"/>
  <c r="B502" i="23"/>
  <c r="C502" i="23" l="1"/>
  <c r="D502" i="23" s="1"/>
  <c r="E502" i="23" s="1"/>
  <c r="I502" i="23" s="1"/>
  <c r="B503" i="23"/>
  <c r="B504" i="23" l="1"/>
  <c r="C503" i="23"/>
  <c r="D503" i="23" s="1"/>
  <c r="E503" i="23" s="1"/>
  <c r="I503" i="23" s="1"/>
  <c r="B505" i="23" l="1"/>
  <c r="C504" i="23"/>
  <c r="D504" i="23" s="1"/>
  <c r="E504" i="23" s="1"/>
  <c r="I504" i="23" s="1"/>
  <c r="T435" i="23"/>
  <c r="R435" i="23" s="1"/>
  <c r="C505" i="23" l="1"/>
  <c r="D505" i="23" s="1"/>
  <c r="E505" i="23" s="1"/>
  <c r="B506" i="23"/>
  <c r="B507" i="23" l="1"/>
  <c r="C506" i="23"/>
  <c r="D506" i="23" s="1"/>
  <c r="E506" i="23" s="1"/>
  <c r="I506" i="23" s="1"/>
  <c r="I505" i="23"/>
  <c r="Z504" i="23" l="1"/>
  <c r="Z503" i="23" s="1"/>
  <c r="Z502" i="23" s="1"/>
  <c r="Z501" i="23" s="1"/>
  <c r="Z500" i="23" s="1"/>
  <c r="Z499" i="23" s="1"/>
  <c r="C507" i="23"/>
  <c r="D507" i="23" s="1"/>
  <c r="E507" i="23" s="1"/>
  <c r="I507" i="23" s="1"/>
  <c r="B508" i="23"/>
  <c r="U434" i="23"/>
  <c r="R434" i="23" s="1"/>
  <c r="T440" i="23"/>
  <c r="R440" i="23" s="1"/>
  <c r="C508" i="23" l="1"/>
  <c r="D508" i="23" s="1"/>
  <c r="B509" i="23"/>
  <c r="B510" i="23" l="1"/>
  <c r="C509" i="23"/>
  <c r="D509" i="23" s="1"/>
  <c r="E509" i="23" s="1"/>
  <c r="I509" i="23" s="1"/>
  <c r="E508" i="23"/>
  <c r="Y506" i="23" l="1"/>
  <c r="Y505" i="23" s="1"/>
  <c r="Y504" i="23" s="1"/>
  <c r="Y503" i="23" s="1"/>
  <c r="Y502" i="23" s="1"/>
  <c r="Y501" i="23" s="1"/>
  <c r="Y500" i="23" s="1"/>
  <c r="Y499" i="23" s="1"/>
  <c r="Y498" i="23" s="1"/>
  <c r="I508" i="23"/>
  <c r="Z507" i="23"/>
  <c r="Z506" i="23" s="1"/>
  <c r="Z505" i="23" s="1"/>
  <c r="B511" i="23"/>
  <c r="C510" i="23"/>
  <c r="D510" i="23" s="1"/>
  <c r="E510" i="23" s="1"/>
  <c r="I510" i="23" s="1"/>
  <c r="B512" i="23" l="1"/>
  <c r="C511" i="23"/>
  <c r="D511" i="23" s="1"/>
  <c r="E511" i="23" s="1"/>
  <c r="I511" i="23" s="1"/>
  <c r="C512" i="23" l="1"/>
  <c r="D512" i="23" s="1"/>
  <c r="B513" i="23"/>
  <c r="B514" i="23" l="1"/>
  <c r="C513" i="23"/>
  <c r="D513" i="23" s="1"/>
  <c r="E513" i="23" s="1"/>
  <c r="I513" i="23" s="1"/>
  <c r="E512" i="23"/>
  <c r="I512" i="23" l="1"/>
  <c r="C514" i="23"/>
  <c r="D514" i="23" s="1"/>
  <c r="E514" i="23" s="1"/>
  <c r="I514" i="23" s="1"/>
  <c r="B515" i="23"/>
  <c r="B516" i="23" l="1"/>
  <c r="C515" i="23"/>
  <c r="D515" i="23" s="1"/>
  <c r="E515" i="23" s="1"/>
  <c r="I515" i="23" s="1"/>
  <c r="U447" i="23"/>
  <c r="R447" i="23" s="1"/>
  <c r="T448" i="23"/>
  <c r="R448" i="23" s="1"/>
  <c r="C516" i="23" l="1"/>
  <c r="D516" i="23" s="1"/>
  <c r="B517" i="23"/>
  <c r="C517" i="23" l="1"/>
  <c r="D517" i="23" s="1"/>
  <c r="E517" i="23" s="1"/>
  <c r="I517" i="23" s="1"/>
  <c r="B518" i="23"/>
  <c r="E516" i="23"/>
  <c r="Y514" i="23" l="1"/>
  <c r="Y513" i="23" s="1"/>
  <c r="Y512" i="23" s="1"/>
  <c r="Y511" i="23" s="1"/>
  <c r="I516" i="23"/>
  <c r="Z515" i="23"/>
  <c r="Z514" i="23" s="1"/>
  <c r="Z513" i="23" s="1"/>
  <c r="Z512" i="23" s="1"/>
  <c r="B519" i="23"/>
  <c r="C518" i="23"/>
  <c r="D518" i="23" s="1"/>
  <c r="E518" i="23" s="1"/>
  <c r="I518" i="23" s="1"/>
  <c r="B520" i="23" l="1"/>
  <c r="C519" i="23"/>
  <c r="D519" i="23" s="1"/>
  <c r="E519" i="23" l="1"/>
  <c r="C520" i="23"/>
  <c r="D520" i="23" s="1"/>
  <c r="E520" i="23" s="1"/>
  <c r="I520" i="23" s="1"/>
  <c r="B521" i="23"/>
  <c r="C521" i="23" l="1"/>
  <c r="D521" i="23" s="1"/>
  <c r="E521" i="23" s="1"/>
  <c r="I521" i="23" s="1"/>
  <c r="B522" i="23"/>
  <c r="I519" i="23"/>
  <c r="B523" i="23" l="1"/>
  <c r="C522" i="23"/>
  <c r="D522" i="23" s="1"/>
  <c r="E522" i="23" s="1"/>
  <c r="I522" i="23" s="1"/>
  <c r="B524" i="23" l="1"/>
  <c r="C523" i="23"/>
  <c r="D523" i="23" s="1"/>
  <c r="E523" i="23" s="1"/>
  <c r="I523" i="23" s="1"/>
  <c r="B525" i="23" l="1"/>
  <c r="C524" i="23"/>
  <c r="D524" i="23" s="1"/>
  <c r="E524" i="23" s="1"/>
  <c r="I524" i="23" s="1"/>
  <c r="C525" i="23" l="1"/>
  <c r="D525" i="23" s="1"/>
  <c r="E525" i="23" s="1"/>
  <c r="I525" i="23" s="1"/>
  <c r="B526" i="23"/>
  <c r="C526" i="23" l="1"/>
  <c r="D526" i="23" s="1"/>
  <c r="E526" i="23" s="1"/>
  <c r="I526" i="23" s="1"/>
  <c r="B527" i="23"/>
  <c r="C527" i="23" l="1"/>
  <c r="D527" i="23" s="1"/>
  <c r="E527" i="23" s="1"/>
  <c r="I527" i="23" s="1"/>
  <c r="B528" i="23"/>
  <c r="C528" i="23" l="1"/>
  <c r="D528" i="23" s="1"/>
  <c r="E528" i="23" s="1"/>
  <c r="I528" i="23" s="1"/>
  <c r="B529" i="23"/>
  <c r="C529" i="23" l="1"/>
  <c r="D529" i="23" s="1"/>
  <c r="E529" i="23" s="1"/>
  <c r="I529" i="23" s="1"/>
  <c r="B530" i="23"/>
  <c r="B531" i="23" l="1"/>
  <c r="C530" i="23"/>
  <c r="D530" i="23" s="1"/>
  <c r="E530" i="23" s="1"/>
  <c r="I530" i="23" s="1"/>
  <c r="B532" i="23" l="1"/>
  <c r="C531" i="23"/>
  <c r="D531" i="23" s="1"/>
  <c r="E531" i="23" s="1"/>
  <c r="I531" i="23" s="1"/>
  <c r="T455" i="23"/>
  <c r="R455" i="23" s="1"/>
  <c r="C532" i="23" l="1"/>
  <c r="D532" i="23" s="1"/>
  <c r="E532" i="23" s="1"/>
  <c r="B533" i="23"/>
  <c r="C533" i="23" l="1"/>
  <c r="D533" i="23" s="1"/>
  <c r="E533" i="23" s="1"/>
  <c r="I533" i="23" s="1"/>
  <c r="B534" i="23"/>
  <c r="I532" i="23"/>
  <c r="Z531" i="23" l="1"/>
  <c r="Z530" i="23" s="1"/>
  <c r="Z529" i="23" s="1"/>
  <c r="Z528" i="23" s="1"/>
  <c r="Z527" i="23" s="1"/>
  <c r="Z526" i="23" s="1"/>
  <c r="Z525" i="23" s="1"/>
  <c r="Z524" i="23" s="1"/>
  <c r="Z523" i="23" s="1"/>
  <c r="Z522" i="23" s="1"/>
  <c r="Z521" i="23" s="1"/>
  <c r="Z520" i="23" s="1"/>
  <c r="Z519" i="23" s="1"/>
  <c r="C534" i="23"/>
  <c r="D534" i="23" s="1"/>
  <c r="E534" i="23" s="1"/>
  <c r="I534" i="23" s="1"/>
  <c r="B535" i="23"/>
  <c r="B536" i="23" l="1"/>
  <c r="C535" i="23"/>
  <c r="D535" i="23" s="1"/>
  <c r="E535" i="23" s="1"/>
  <c r="I535" i="23" s="1"/>
  <c r="U454" i="23"/>
  <c r="R454" i="23" s="1"/>
  <c r="B537" i="23" l="1"/>
  <c r="C536" i="23"/>
  <c r="D536" i="23" s="1"/>
  <c r="T467" i="23"/>
  <c r="R467" i="23" s="1"/>
  <c r="E536" i="23" l="1"/>
  <c r="B538" i="23"/>
  <c r="C537" i="23"/>
  <c r="D537" i="23" s="1"/>
  <c r="E537" i="23" s="1"/>
  <c r="I537" i="23" s="1"/>
  <c r="Y534" i="23" l="1"/>
  <c r="Y533" i="23" s="1"/>
  <c r="Y532" i="23" s="1"/>
  <c r="Y531" i="23" s="1"/>
  <c r="Y530" i="23" s="1"/>
  <c r="Y529" i="23" s="1"/>
  <c r="Y528" i="23" s="1"/>
  <c r="Y527" i="23" s="1"/>
  <c r="Y526" i="23" s="1"/>
  <c r="Y525" i="23" s="1"/>
  <c r="Y524" i="23" s="1"/>
  <c r="Y523" i="23" s="1"/>
  <c r="Y522" i="23" s="1"/>
  <c r="Y521" i="23" s="1"/>
  <c r="Y520" i="23" s="1"/>
  <c r="Y519" i="23" s="1"/>
  <c r="Y518" i="23" s="1"/>
  <c r="C538" i="23"/>
  <c r="D538" i="23" s="1"/>
  <c r="E538" i="23" s="1"/>
  <c r="I538" i="23" s="1"/>
  <c r="B539" i="23"/>
  <c r="I536" i="23"/>
  <c r="Z535" i="23"/>
  <c r="Z534" i="23" s="1"/>
  <c r="Z533" i="23" s="1"/>
  <c r="Z532" i="23" s="1"/>
  <c r="C539" i="23" l="1"/>
  <c r="D539" i="23" s="1"/>
  <c r="E539" i="23" s="1"/>
  <c r="I539" i="23" s="1"/>
  <c r="B540" i="23"/>
  <c r="C540" i="23" l="1"/>
  <c r="D540" i="23" s="1"/>
  <c r="E540" i="23" s="1"/>
  <c r="I540" i="23" s="1"/>
  <c r="B541" i="23"/>
  <c r="C541" i="23" l="1"/>
  <c r="D541" i="23" s="1"/>
  <c r="E541" i="23" s="1"/>
  <c r="B542" i="23"/>
  <c r="B543" i="23" l="1"/>
  <c r="C542" i="23"/>
  <c r="D542" i="23" s="1"/>
  <c r="E542" i="23" s="1"/>
  <c r="I542" i="23" s="1"/>
  <c r="I541" i="23"/>
  <c r="Z540" i="23" l="1"/>
  <c r="Z539" i="23" s="1"/>
  <c r="Z538" i="23" s="1"/>
  <c r="Z537" i="23" s="1"/>
  <c r="Z536" i="23" s="1"/>
  <c r="B544" i="23"/>
  <c r="C543" i="23"/>
  <c r="T479" i="23"/>
  <c r="R479" i="23" s="1"/>
  <c r="T472" i="23"/>
  <c r="R472" i="23" s="1"/>
  <c r="D543" i="23" l="1"/>
  <c r="C544" i="23"/>
  <c r="B545" i="23"/>
  <c r="T491" i="23"/>
  <c r="R491" i="23" s="1"/>
  <c r="U478" i="23"/>
  <c r="R478" i="23" s="1"/>
  <c r="D544" i="23" l="1"/>
  <c r="B546" i="23"/>
  <c r="C545" i="23"/>
  <c r="X540" i="23"/>
  <c r="X539" i="23" s="1"/>
  <c r="X538" i="23" s="1"/>
  <c r="X537" i="23" s="1"/>
  <c r="X536" i="23" s="1"/>
  <c r="X535" i="23" s="1"/>
  <c r="X534" i="23" s="1"/>
  <c r="X533" i="23" s="1"/>
  <c r="X532" i="23" s="1"/>
  <c r="X531" i="23" s="1"/>
  <c r="X530" i="23" s="1"/>
  <c r="X529" i="23" s="1"/>
  <c r="X528" i="23" s="1"/>
  <c r="X527" i="23" s="1"/>
  <c r="X526" i="23" s="1"/>
  <c r="X525" i="23" s="1"/>
  <c r="X524" i="23" s="1"/>
  <c r="X523" i="23" s="1"/>
  <c r="X522" i="23" s="1"/>
  <c r="X521" i="23" s="1"/>
  <c r="X520" i="23" s="1"/>
  <c r="X519" i="23" s="1"/>
  <c r="X518" i="23" s="1"/>
  <c r="Y540" i="23"/>
  <c r="Y539" i="23" s="1"/>
  <c r="Y538" i="23" s="1"/>
  <c r="Y537" i="23" s="1"/>
  <c r="Y536" i="23" s="1"/>
  <c r="Y535" i="23" s="1"/>
  <c r="E543" i="23"/>
  <c r="I543" i="23" s="1"/>
  <c r="U471" i="23"/>
  <c r="R471" i="23" s="1"/>
  <c r="D545" i="23" l="1"/>
  <c r="E544" i="23"/>
  <c r="I544" i="23" s="1"/>
  <c r="C546" i="23"/>
  <c r="B547" i="23"/>
  <c r="D546" i="23" l="1"/>
  <c r="E545" i="23"/>
  <c r="I545" i="23" s="1"/>
  <c r="C547" i="23"/>
  <c r="B548" i="23"/>
  <c r="T501" i="23"/>
  <c r="R501" i="23" s="1"/>
  <c r="D547" i="23" l="1"/>
  <c r="E546" i="23"/>
  <c r="I546" i="23" s="1"/>
  <c r="B549" i="23"/>
  <c r="C548" i="23"/>
  <c r="D548" i="23" s="1"/>
  <c r="T506" i="23"/>
  <c r="R506" i="23" s="1"/>
  <c r="U500" i="23"/>
  <c r="R500" i="23" s="1"/>
  <c r="E547" i="23" l="1"/>
  <c r="I547" i="23" s="1"/>
  <c r="C549" i="23"/>
  <c r="D549" i="23" s="1"/>
  <c r="B550" i="23"/>
  <c r="E548" i="23" l="1"/>
  <c r="I548" i="23" s="1"/>
  <c r="B551" i="23"/>
  <c r="C550" i="23"/>
  <c r="D550" i="23" s="1"/>
  <c r="U513" i="23"/>
  <c r="R513" i="23" s="1"/>
  <c r="T514" i="23"/>
  <c r="R514" i="23" s="1"/>
  <c r="E549" i="23" l="1"/>
  <c r="I549" i="23" s="1"/>
  <c r="B552" i="23"/>
  <c r="C551" i="23"/>
  <c r="D551" i="23" s="1"/>
  <c r="E550" i="23" l="1"/>
  <c r="I550" i="23" s="1"/>
  <c r="C552" i="23"/>
  <c r="D552" i="23" s="1"/>
  <c r="B553" i="23"/>
  <c r="E551" i="23" l="1"/>
  <c r="I551" i="23" s="1"/>
  <c r="C553" i="23"/>
  <c r="D553" i="23" s="1"/>
  <c r="B554" i="23"/>
  <c r="T521" i="23"/>
  <c r="R521" i="23" s="1"/>
  <c r="C554" i="23" l="1"/>
  <c r="D554" i="23" s="1"/>
  <c r="E552" i="23"/>
  <c r="I552" i="23" s="1"/>
  <c r="T533" i="23"/>
  <c r="R533" i="23" s="1"/>
  <c r="U520" i="23"/>
  <c r="R520" i="23" s="1"/>
  <c r="E553" i="23" l="1"/>
  <c r="T538" i="23"/>
  <c r="R538" i="23" s="1"/>
  <c r="I553" i="23" l="1"/>
  <c r="E554" i="23"/>
  <c r="I554" i="23" s="1"/>
  <c r="U537" i="23"/>
  <c r="R537" i="23" l="1"/>
  <c r="P299" i="23" l="1"/>
  <c r="P267" i="23"/>
  <c r="P204" i="23"/>
  <c r="P226" i="23"/>
  <c r="P275" i="23"/>
  <c r="P219" i="23"/>
  <c r="P314" i="23"/>
  <c r="P321" i="23"/>
  <c r="P268" i="23"/>
  <c r="P218" i="23"/>
  <c r="P255" i="23"/>
  <c r="P300" i="23"/>
  <c r="P313" i="23"/>
  <c r="P254" i="23"/>
  <c r="P205" i="23"/>
  <c r="P301" i="23"/>
  <c r="P253" i="23"/>
  <c r="P206" i="23"/>
  <c r="Q367" i="23"/>
  <c r="Q365" i="23"/>
  <c r="Q512" i="23"/>
  <c r="Q499" i="23"/>
  <c r="Q446" i="23"/>
  <c r="Q433" i="23"/>
  <c r="Q387" i="23"/>
  <c r="Q431" i="23"/>
  <c r="Q366" i="23"/>
  <c r="Q511" i="23"/>
  <c r="Q498" i="23"/>
  <c r="Q445" i="23"/>
  <c r="Q432" i="23"/>
  <c r="Q380" i="23"/>
  <c r="Q497" i="23"/>
  <c r="Q379" i="23"/>
  <c r="Q519" i="23"/>
  <c r="Q453" i="23"/>
  <c r="P498" i="23"/>
  <c r="S498" i="23" s="1"/>
  <c r="R498" i="23" s="1"/>
  <c r="P431" i="23"/>
  <c r="S431" i="23" s="1"/>
  <c r="P379" i="23"/>
  <c r="S379" i="23" s="1"/>
  <c r="R379" i="23" s="1"/>
  <c r="P497" i="23"/>
  <c r="S497" i="23" s="1"/>
  <c r="P387" i="23"/>
  <c r="S387" i="23" s="1"/>
  <c r="P519" i="23"/>
  <c r="P365" i="23"/>
  <c r="S365" i="23" s="1"/>
  <c r="P366" i="23"/>
  <c r="P446" i="23"/>
  <c r="P499" i="23"/>
  <c r="S499" i="23" s="1"/>
  <c r="P432" i="23"/>
  <c r="P453" i="23"/>
  <c r="S453" i="23" s="1"/>
  <c r="P367" i="23"/>
  <c r="P380" i="23"/>
  <c r="P512" i="23"/>
  <c r="S512" i="23" s="1"/>
  <c r="P445" i="23"/>
  <c r="S445" i="23" s="1"/>
  <c r="R445" i="23" s="1"/>
  <c r="P511" i="23"/>
  <c r="S511" i="23" s="1"/>
  <c r="R511" i="23" s="1"/>
  <c r="P433" i="23"/>
  <c r="Q177" i="23"/>
  <c r="Q41" i="23"/>
  <c r="Q90" i="23"/>
  <c r="Q157" i="23"/>
  <c r="Q40" i="23"/>
  <c r="Q89" i="23"/>
  <c r="Q26" i="23"/>
  <c r="Q27" i="23"/>
  <c r="Q170" i="23"/>
  <c r="Q111" i="23"/>
  <c r="Q103" i="23"/>
  <c r="Q28" i="23"/>
  <c r="Q104" i="23"/>
  <c r="Q91" i="23"/>
  <c r="Q169" i="23"/>
  <c r="Q156" i="23"/>
  <c r="Q48" i="23"/>
  <c r="Q155" i="23"/>
  <c r="Q313" i="23"/>
  <c r="Q300" i="23"/>
  <c r="Q253" i="23"/>
  <c r="Q267" i="23"/>
  <c r="Q299" i="23"/>
  <c r="Q219" i="23"/>
  <c r="Q205" i="23"/>
  <c r="Q254" i="23"/>
  <c r="Q218" i="23"/>
  <c r="Q206" i="23"/>
  <c r="Q321" i="23"/>
  <c r="Q275" i="23"/>
  <c r="Q204" i="23"/>
  <c r="Q314" i="23"/>
  <c r="Q226" i="23"/>
  <c r="Q268" i="23"/>
  <c r="Q255" i="23"/>
  <c r="Q301" i="23"/>
  <c r="S446" i="23" l="1"/>
  <c r="S432" i="23"/>
  <c r="R432" i="23" s="1"/>
  <c r="S321" i="23"/>
  <c r="R321" i="23" s="1"/>
  <c r="S366" i="23"/>
  <c r="R366" i="23" s="1"/>
  <c r="S367" i="23"/>
  <c r="S301" i="23"/>
  <c r="S205" i="23"/>
  <c r="R205" i="23" s="1"/>
  <c r="S314" i="23"/>
  <c r="S433" i="23"/>
  <c r="R499" i="23"/>
  <c r="Z498" i="23"/>
  <c r="Z497" i="23" s="1"/>
  <c r="Z496" i="23" s="1"/>
  <c r="Y497" i="23"/>
  <c r="Y496" i="23" s="1"/>
  <c r="Y495" i="23" s="1"/>
  <c r="R431" i="23"/>
  <c r="R593" i="23"/>
  <c r="S254" i="23"/>
  <c r="R254" i="23" s="1"/>
  <c r="S219" i="23"/>
  <c r="Z320" i="23"/>
  <c r="X319" i="23"/>
  <c r="X318" i="23" s="1"/>
  <c r="X317" i="23" s="1"/>
  <c r="X316" i="23" s="1"/>
  <c r="X315" i="23" s="1"/>
  <c r="X314" i="23" s="1"/>
  <c r="X313" i="23" s="1"/>
  <c r="R446" i="23"/>
  <c r="Y444" i="23"/>
  <c r="Y443" i="23" s="1"/>
  <c r="Z445" i="23"/>
  <c r="Z444" i="23" s="1"/>
  <c r="S313" i="23"/>
  <c r="R313" i="23" s="1"/>
  <c r="S275" i="23"/>
  <c r="S300" i="23"/>
  <c r="R300" i="23" s="1"/>
  <c r="S226" i="23"/>
  <c r="R512" i="23"/>
  <c r="Y510" i="23"/>
  <c r="Y509" i="23" s="1"/>
  <c r="Z511" i="23"/>
  <c r="Z510" i="23" s="1"/>
  <c r="R365" i="23"/>
  <c r="R592" i="23"/>
  <c r="S255" i="23"/>
  <c r="S204" i="23"/>
  <c r="R453" i="23"/>
  <c r="Y451" i="23"/>
  <c r="Z452" i="23"/>
  <c r="X451" i="23"/>
  <c r="X450" i="23" s="1"/>
  <c r="X449" i="23" s="1"/>
  <c r="X448" i="23" s="1"/>
  <c r="X447" i="23" s="1"/>
  <c r="X446" i="23" s="1"/>
  <c r="X445" i="23" s="1"/>
  <c r="X444" i="23" s="1"/>
  <c r="X443" i="23" s="1"/>
  <c r="X442" i="23" s="1"/>
  <c r="X441" i="23" s="1"/>
  <c r="X440" i="23" s="1"/>
  <c r="X439" i="23" s="1"/>
  <c r="X438" i="23" s="1"/>
  <c r="X437" i="23" s="1"/>
  <c r="X436" i="23" s="1"/>
  <c r="X435" i="23" s="1"/>
  <c r="X434" i="23" s="1"/>
  <c r="X433" i="23" s="1"/>
  <c r="X432" i="23" s="1"/>
  <c r="X431" i="23" s="1"/>
  <c r="X430" i="23" s="1"/>
  <c r="X429" i="23" s="1"/>
  <c r="X428" i="23" s="1"/>
  <c r="X427" i="23" s="1"/>
  <c r="X426" i="23" s="1"/>
  <c r="X425" i="23" s="1"/>
  <c r="X424" i="23" s="1"/>
  <c r="X423" i="23" s="1"/>
  <c r="X422" i="23" s="1"/>
  <c r="X421" i="23" s="1"/>
  <c r="X420" i="23" s="1"/>
  <c r="X419" i="23" s="1"/>
  <c r="X418" i="23" s="1"/>
  <c r="X417" i="23" s="1"/>
  <c r="X416" i="23" s="1"/>
  <c r="X415" i="23" s="1"/>
  <c r="X414" i="23" s="1"/>
  <c r="X413" i="23" s="1"/>
  <c r="X412" i="23" s="1"/>
  <c r="X411" i="23" s="1"/>
  <c r="S380" i="23"/>
  <c r="S519" i="23"/>
  <c r="S206" i="23"/>
  <c r="S218" i="23"/>
  <c r="R218" i="23" s="1"/>
  <c r="S267" i="23"/>
  <c r="R267" i="23" s="1"/>
  <c r="R497" i="23"/>
  <c r="R594" i="23"/>
  <c r="F12" i="35"/>
  <c r="F15" i="35" s="1"/>
  <c r="P170" i="23"/>
  <c r="S170" i="23" s="1"/>
  <c r="P157" i="23"/>
  <c r="S157" i="23" s="1"/>
  <c r="P89" i="23"/>
  <c r="S89" i="23" s="1"/>
  <c r="P90" i="23"/>
  <c r="S90" i="23" s="1"/>
  <c r="R90" i="23" s="1"/>
  <c r="P169" i="23"/>
  <c r="S169" i="23" s="1"/>
  <c r="R169" i="23" s="1"/>
  <c r="P156" i="23"/>
  <c r="S156" i="23" s="1"/>
  <c r="R156" i="23" s="1"/>
  <c r="P111" i="23"/>
  <c r="S111" i="23" s="1"/>
  <c r="P48" i="23"/>
  <c r="S48" i="23" s="1"/>
  <c r="P155" i="23"/>
  <c r="S155" i="23" s="1"/>
  <c r="P91" i="23"/>
  <c r="S91" i="23" s="1"/>
  <c r="P103" i="23"/>
  <c r="S103" i="23" s="1"/>
  <c r="R103" i="23" s="1"/>
  <c r="P177" i="23"/>
  <c r="S177" i="23" s="1"/>
  <c r="P104" i="23"/>
  <c r="S104" i="23" s="1"/>
  <c r="P41" i="23"/>
  <c r="S41" i="23" s="1"/>
  <c r="P27" i="23"/>
  <c r="S27" i="23" s="1"/>
  <c r="R27" i="23" s="1"/>
  <c r="P40" i="23"/>
  <c r="S40" i="23" s="1"/>
  <c r="R40" i="23" s="1"/>
  <c r="P28" i="23"/>
  <c r="S28" i="23" s="1"/>
  <c r="P26" i="23"/>
  <c r="S26" i="23" s="1"/>
  <c r="R367" i="23"/>
  <c r="Y365" i="23"/>
  <c r="Y364" i="23" s="1"/>
  <c r="Y363" i="23" s="1"/>
  <c r="Z366" i="23"/>
  <c r="Z365" i="23" s="1"/>
  <c r="Z364" i="23" s="1"/>
  <c r="R387" i="23"/>
  <c r="Y385" i="23"/>
  <c r="Z386" i="23"/>
  <c r="X385" i="23"/>
  <c r="X384" i="23" s="1"/>
  <c r="X383" i="23" s="1"/>
  <c r="X382" i="23" s="1"/>
  <c r="X381" i="23" s="1"/>
  <c r="X380" i="23" s="1"/>
  <c r="X379" i="23" s="1"/>
  <c r="X378" i="23" s="1"/>
  <c r="X377" i="23" s="1"/>
  <c r="X376" i="23" s="1"/>
  <c r="X375" i="23" s="1"/>
  <c r="X374" i="23" s="1"/>
  <c r="X373" i="23" s="1"/>
  <c r="X372" i="23" s="1"/>
  <c r="X371" i="23" s="1"/>
  <c r="X370" i="23" s="1"/>
  <c r="X369" i="23" s="1"/>
  <c r="X368" i="23" s="1"/>
  <c r="X367" i="23" s="1"/>
  <c r="X366" i="23" s="1"/>
  <c r="X365" i="23" s="1"/>
  <c r="X364" i="23" s="1"/>
  <c r="X363" i="23" s="1"/>
  <c r="X362" i="23" s="1"/>
  <c r="X361" i="23" s="1"/>
  <c r="X360" i="23" s="1"/>
  <c r="X359" i="23" s="1"/>
  <c r="X358" i="23" s="1"/>
  <c r="X357" i="23" s="1"/>
  <c r="X356" i="23" s="1"/>
  <c r="X355" i="23" s="1"/>
  <c r="X354" i="23" s="1"/>
  <c r="X353" i="23" s="1"/>
  <c r="X352" i="23" s="1"/>
  <c r="X351" i="23" s="1"/>
  <c r="X350" i="23" s="1"/>
  <c r="X349" i="23" s="1"/>
  <c r="X348" i="23" s="1"/>
  <c r="X347" i="23" s="1"/>
  <c r="X346" i="23" s="1"/>
  <c r="X345" i="23" s="1"/>
  <c r="S253" i="23"/>
  <c r="S268" i="23"/>
  <c r="S299" i="23"/>
  <c r="Y319" i="23" l="1"/>
  <c r="X312" i="23"/>
  <c r="X311" i="23" s="1"/>
  <c r="X310" i="23" s="1"/>
  <c r="X309" i="23" s="1"/>
  <c r="X308" i="23" s="1"/>
  <c r="X307" i="23" s="1"/>
  <c r="X306" i="23" s="1"/>
  <c r="X305" i="23" s="1"/>
  <c r="X304" i="23" s="1"/>
  <c r="X303" i="23" s="1"/>
  <c r="X302" i="23" s="1"/>
  <c r="X301" i="23" s="1"/>
  <c r="X300" i="23" s="1"/>
  <c r="X299" i="23" s="1"/>
  <c r="X298" i="23" s="1"/>
  <c r="X297" i="23" s="1"/>
  <c r="X296" i="23" s="1"/>
  <c r="V296" i="23" s="1"/>
  <c r="R296" i="23" s="1"/>
  <c r="Z451" i="23"/>
  <c r="Z450" i="23" s="1"/>
  <c r="T452" i="23"/>
  <c r="R452" i="23" s="1"/>
  <c r="Y508" i="23"/>
  <c r="Y507" i="23" s="1"/>
  <c r="U509" i="23"/>
  <c r="R509" i="23" s="1"/>
  <c r="R253" i="23"/>
  <c r="R590" i="23"/>
  <c r="R157" i="23"/>
  <c r="Y155" i="23"/>
  <c r="Y154" i="23" s="1"/>
  <c r="Y153" i="23" s="1"/>
  <c r="Z156" i="23"/>
  <c r="Z155" i="23" s="1"/>
  <c r="Z154" i="23" s="1"/>
  <c r="Z385" i="23"/>
  <c r="Z384" i="23" s="1"/>
  <c r="T386" i="23"/>
  <c r="R386" i="23" s="1"/>
  <c r="R48" i="23"/>
  <c r="Z47" i="23"/>
  <c r="Y46" i="23"/>
  <c r="X46" i="23"/>
  <c r="X45" i="23" s="1"/>
  <c r="X44" i="23" s="1"/>
  <c r="X43" i="23" s="1"/>
  <c r="X42" i="23" s="1"/>
  <c r="X41" i="23" s="1"/>
  <c r="X40" i="23" s="1"/>
  <c r="X39" i="23" s="1"/>
  <c r="X38" i="23" s="1"/>
  <c r="X37" i="23" s="1"/>
  <c r="X36" i="23" s="1"/>
  <c r="X35" i="23" s="1"/>
  <c r="X34" i="23" s="1"/>
  <c r="X33" i="23" s="1"/>
  <c r="X32" i="23" s="1"/>
  <c r="X31" i="23" s="1"/>
  <c r="X30" i="23" s="1"/>
  <c r="X29" i="23" s="1"/>
  <c r="X28" i="23" s="1"/>
  <c r="X27" i="23" s="1"/>
  <c r="X26" i="23" s="1"/>
  <c r="X25" i="23" s="1"/>
  <c r="X24" i="23" s="1"/>
  <c r="X23" i="23" s="1"/>
  <c r="X22" i="23" s="1"/>
  <c r="X21" i="23" s="1"/>
  <c r="X20" i="23" s="1"/>
  <c r="X19" i="23" s="1"/>
  <c r="X18" i="23" s="1"/>
  <c r="X17" i="23" s="1"/>
  <c r="X16" i="23" s="1"/>
  <c r="X15" i="23" s="1"/>
  <c r="X14" i="23" s="1"/>
  <c r="X13" i="23" s="1"/>
  <c r="X12" i="23" s="1"/>
  <c r="X11" i="23" s="1"/>
  <c r="X10" i="23" s="1"/>
  <c r="X9" i="23" s="1"/>
  <c r="X8" i="23" s="1"/>
  <c r="X7" i="23" s="1"/>
  <c r="X6" i="23" s="1"/>
  <c r="V6" i="23" s="1"/>
  <c r="X295" i="23"/>
  <c r="X294" i="23" s="1"/>
  <c r="X293" i="23" s="1"/>
  <c r="Z495" i="23"/>
  <c r="Z494" i="23" s="1"/>
  <c r="T496" i="23"/>
  <c r="R496" i="23" s="1"/>
  <c r="F18" i="35"/>
  <c r="H18" i="35" s="1"/>
  <c r="H15" i="35"/>
  <c r="F16" i="35"/>
  <c r="H16" i="35" s="1"/>
  <c r="Z509" i="23"/>
  <c r="Z508" i="23" s="1"/>
  <c r="T510" i="23"/>
  <c r="R510" i="23" s="1"/>
  <c r="Y384" i="23"/>
  <c r="Y383" i="23" s="1"/>
  <c r="U385" i="23"/>
  <c r="R385" i="23" s="1"/>
  <c r="R41" i="23"/>
  <c r="Y39" i="23"/>
  <c r="Y38" i="23" s="1"/>
  <c r="Z40" i="23"/>
  <c r="Z39" i="23" s="1"/>
  <c r="Y450" i="23"/>
  <c r="Y449" i="23" s="1"/>
  <c r="U451" i="23"/>
  <c r="R451" i="23" s="1"/>
  <c r="Y494" i="23"/>
  <c r="Y493" i="23" s="1"/>
  <c r="U495" i="23"/>
  <c r="R495" i="23" s="1"/>
  <c r="R104" i="23"/>
  <c r="Y102" i="23"/>
  <c r="Y101" i="23" s="1"/>
  <c r="Z103" i="23"/>
  <c r="Z102" i="23" s="1"/>
  <c r="Z319" i="23"/>
  <c r="Z318" i="23" s="1"/>
  <c r="T320" i="23"/>
  <c r="R320" i="23" s="1"/>
  <c r="R299" i="23"/>
  <c r="R591" i="23"/>
  <c r="R177" i="23"/>
  <c r="Y175" i="23"/>
  <c r="Z176" i="23"/>
  <c r="X175" i="23"/>
  <c r="X174" i="23" s="1"/>
  <c r="X173" i="23" s="1"/>
  <c r="X172" i="23" s="1"/>
  <c r="X171" i="23" s="1"/>
  <c r="X170" i="23" s="1"/>
  <c r="X169" i="23" s="1"/>
  <c r="X168" i="23" s="1"/>
  <c r="X167" i="23" s="1"/>
  <c r="X166" i="23" s="1"/>
  <c r="X165" i="23" s="1"/>
  <c r="X164" i="23" s="1"/>
  <c r="X163" i="23" s="1"/>
  <c r="X162" i="23" s="1"/>
  <c r="X161" i="23" s="1"/>
  <c r="X160" i="23" s="1"/>
  <c r="X159" i="23" s="1"/>
  <c r="X158" i="23" s="1"/>
  <c r="X157" i="23" s="1"/>
  <c r="X156" i="23" s="1"/>
  <c r="X155" i="23" s="1"/>
  <c r="X154" i="23" s="1"/>
  <c r="X153" i="23" s="1"/>
  <c r="X152" i="23" s="1"/>
  <c r="X151" i="23" s="1"/>
  <c r="X150" i="23" s="1"/>
  <c r="X149" i="23" s="1"/>
  <c r="X148" i="23" s="1"/>
  <c r="X147" i="23" s="1"/>
  <c r="X146" i="23" s="1"/>
  <c r="X145" i="23" s="1"/>
  <c r="X144" i="23" s="1"/>
  <c r="X143" i="23" s="1"/>
  <c r="X142" i="23" s="1"/>
  <c r="X141" i="23" s="1"/>
  <c r="X140" i="23" s="1"/>
  <c r="X139" i="23" s="1"/>
  <c r="X138" i="23" s="1"/>
  <c r="X137" i="23" s="1"/>
  <c r="X136" i="23" s="1"/>
  <c r="X135" i="23" s="1"/>
  <c r="R204" i="23"/>
  <c r="R589" i="23"/>
  <c r="F13" i="34"/>
  <c r="Y318" i="23"/>
  <c r="Y317" i="23" s="1"/>
  <c r="U319" i="23"/>
  <c r="R319" i="23" s="1"/>
  <c r="X410" i="23"/>
  <c r="X409" i="23" s="1"/>
  <c r="X408" i="23" s="1"/>
  <c r="V411" i="23"/>
  <c r="R411" i="23" s="1"/>
  <c r="Y442" i="23"/>
  <c r="Y441" i="23" s="1"/>
  <c r="U443" i="23"/>
  <c r="R443" i="23" s="1"/>
  <c r="R111" i="23"/>
  <c r="Z110" i="23"/>
  <c r="Y109" i="23"/>
  <c r="X109" i="23"/>
  <c r="X108" i="23" s="1"/>
  <c r="X107" i="23" s="1"/>
  <c r="X106" i="23" s="1"/>
  <c r="X105" i="23" s="1"/>
  <c r="X104" i="23" s="1"/>
  <c r="X103" i="23" s="1"/>
  <c r="X102" i="23" s="1"/>
  <c r="X101" i="23" s="1"/>
  <c r="X100" i="23" s="1"/>
  <c r="X99" i="23" s="1"/>
  <c r="X98" i="23" s="1"/>
  <c r="X97" i="23" s="1"/>
  <c r="X96" i="23" s="1"/>
  <c r="X95" i="23" s="1"/>
  <c r="X94" i="23" s="1"/>
  <c r="X93" i="23" s="1"/>
  <c r="X92" i="23" s="1"/>
  <c r="X91" i="23" s="1"/>
  <c r="X90" i="23" s="1"/>
  <c r="X89" i="23" s="1"/>
  <c r="X88" i="23" s="1"/>
  <c r="X87" i="23" s="1"/>
  <c r="X86" i="23" s="1"/>
  <c r="X85" i="23" s="1"/>
  <c r="X84" i="23" s="1"/>
  <c r="X83" i="23" s="1"/>
  <c r="X82" i="23" s="1"/>
  <c r="X81" i="23" s="1"/>
  <c r="X80" i="23" s="1"/>
  <c r="X79" i="23" s="1"/>
  <c r="X78" i="23" s="1"/>
  <c r="X77" i="23" s="1"/>
  <c r="X76" i="23" s="1"/>
  <c r="X75" i="23" s="1"/>
  <c r="X74" i="23" s="1"/>
  <c r="X73" i="23" s="1"/>
  <c r="X72" i="23" s="1"/>
  <c r="X71" i="23" s="1"/>
  <c r="X70" i="23" s="1"/>
  <c r="X69" i="23" s="1"/>
  <c r="Z363" i="23"/>
  <c r="Z362" i="23" s="1"/>
  <c r="T364" i="23"/>
  <c r="R364" i="23" s="1"/>
  <c r="R226" i="23"/>
  <c r="Y224" i="23"/>
  <c r="Z225" i="23"/>
  <c r="X224" i="23"/>
  <c r="X223" i="23" s="1"/>
  <c r="X222" i="23" s="1"/>
  <c r="X221" i="23" s="1"/>
  <c r="X220" i="23" s="1"/>
  <c r="X219" i="23" s="1"/>
  <c r="X218" i="23" s="1"/>
  <c r="X217" i="23" s="1"/>
  <c r="X216" i="23" s="1"/>
  <c r="X215" i="23" s="1"/>
  <c r="X214" i="23" s="1"/>
  <c r="X213" i="23" s="1"/>
  <c r="X212" i="23" s="1"/>
  <c r="X211" i="23" s="1"/>
  <c r="X210" i="23" s="1"/>
  <c r="X209" i="23" s="1"/>
  <c r="X208" i="23" s="1"/>
  <c r="X207" i="23" s="1"/>
  <c r="X206" i="23" s="1"/>
  <c r="X205" i="23" s="1"/>
  <c r="X204" i="23" s="1"/>
  <c r="X203" i="23" s="1"/>
  <c r="X202" i="23" s="1"/>
  <c r="X201" i="23" s="1"/>
  <c r="Y362" i="23"/>
  <c r="Y361" i="23" s="1"/>
  <c r="U363" i="23"/>
  <c r="R363" i="23" s="1"/>
  <c r="R268" i="23"/>
  <c r="Y266" i="23"/>
  <c r="Y265" i="23" s="1"/>
  <c r="Z267" i="23"/>
  <c r="Z266" i="23" s="1"/>
  <c r="R89" i="23"/>
  <c r="R587" i="23"/>
  <c r="R206" i="23"/>
  <c r="Y204" i="23"/>
  <c r="Y203" i="23" s="1"/>
  <c r="Y202" i="23" s="1"/>
  <c r="Z205" i="23"/>
  <c r="Z204" i="23" s="1"/>
  <c r="Z203" i="23" s="1"/>
  <c r="R255" i="23"/>
  <c r="Y253" i="23"/>
  <c r="Y252" i="23" s="1"/>
  <c r="Y251" i="23" s="1"/>
  <c r="Z254" i="23"/>
  <c r="Z253" i="23" s="1"/>
  <c r="Z252" i="23" s="1"/>
  <c r="R275" i="23"/>
  <c r="Y273" i="23"/>
  <c r="Z274" i="23"/>
  <c r="X273" i="23"/>
  <c r="X272" i="23" s="1"/>
  <c r="X271" i="23" s="1"/>
  <c r="X270" i="23" s="1"/>
  <c r="X269" i="23" s="1"/>
  <c r="X268" i="23" s="1"/>
  <c r="X267" i="23" s="1"/>
  <c r="X266" i="23" s="1"/>
  <c r="X265" i="23" s="1"/>
  <c r="X264" i="23" s="1"/>
  <c r="X263" i="23" s="1"/>
  <c r="X262" i="23" s="1"/>
  <c r="X261" i="23" s="1"/>
  <c r="X260" i="23" s="1"/>
  <c r="X259" i="23" s="1"/>
  <c r="X258" i="23" s="1"/>
  <c r="X257" i="23" s="1"/>
  <c r="X256" i="23" s="1"/>
  <c r="X255" i="23" s="1"/>
  <c r="X254" i="23" s="1"/>
  <c r="X253" i="23" s="1"/>
  <c r="X252" i="23" s="1"/>
  <c r="X251" i="23" s="1"/>
  <c r="X250" i="23" s="1"/>
  <c r="R433" i="23"/>
  <c r="Y431" i="23"/>
  <c r="Y430" i="23" s="1"/>
  <c r="Y429" i="23" s="1"/>
  <c r="Z432" i="23"/>
  <c r="Z431" i="23" s="1"/>
  <c r="Z430" i="23" s="1"/>
  <c r="R219" i="23"/>
  <c r="Y217" i="23"/>
  <c r="Y216" i="23" s="1"/>
  <c r="Z218" i="23"/>
  <c r="Z217" i="23" s="1"/>
  <c r="R314" i="23"/>
  <c r="Z313" i="23"/>
  <c r="Z312" i="23" s="1"/>
  <c r="Y312" i="23"/>
  <c r="Y311" i="23" s="1"/>
  <c r="R26" i="23"/>
  <c r="R586" i="23"/>
  <c r="F12" i="34"/>
  <c r="S573" i="23"/>
  <c r="R91" i="23"/>
  <c r="Y89" i="23"/>
  <c r="Y88" i="23" s="1"/>
  <c r="Y87" i="23" s="1"/>
  <c r="Z90" i="23"/>
  <c r="Z89" i="23" s="1"/>
  <c r="Z88" i="23" s="1"/>
  <c r="R519" i="23"/>
  <c r="Y517" i="23"/>
  <c r="Z518" i="23"/>
  <c r="X517" i="23"/>
  <c r="X516" i="23" s="1"/>
  <c r="X515" i="23" s="1"/>
  <c r="X514" i="23" s="1"/>
  <c r="X513" i="23" s="1"/>
  <c r="X512" i="23" s="1"/>
  <c r="X511" i="23" s="1"/>
  <c r="X510" i="23" s="1"/>
  <c r="X509" i="23" s="1"/>
  <c r="X508" i="23" s="1"/>
  <c r="X507" i="23" s="1"/>
  <c r="X506" i="23" s="1"/>
  <c r="X505" i="23" s="1"/>
  <c r="X504" i="23" s="1"/>
  <c r="X503" i="23" s="1"/>
  <c r="X502" i="23" s="1"/>
  <c r="X501" i="23" s="1"/>
  <c r="X500" i="23" s="1"/>
  <c r="X499" i="23" s="1"/>
  <c r="X498" i="23" s="1"/>
  <c r="X497" i="23" s="1"/>
  <c r="X496" i="23" s="1"/>
  <c r="X495" i="23" s="1"/>
  <c r="X494" i="23" s="1"/>
  <c r="X493" i="23" s="1"/>
  <c r="X492" i="23" s="1"/>
  <c r="X491" i="23" s="1"/>
  <c r="X490" i="23" s="1"/>
  <c r="X489" i="23" s="1"/>
  <c r="X488" i="23" s="1"/>
  <c r="X487" i="23" s="1"/>
  <c r="X486" i="23" s="1"/>
  <c r="X485" i="23" s="1"/>
  <c r="X484" i="23" s="1"/>
  <c r="X483" i="23" s="1"/>
  <c r="X482" i="23" s="1"/>
  <c r="X481" i="23" s="1"/>
  <c r="X480" i="23" s="1"/>
  <c r="X479" i="23" s="1"/>
  <c r="X478" i="23" s="1"/>
  <c r="X477" i="23" s="1"/>
  <c r="X344" i="23"/>
  <c r="X343" i="23" s="1"/>
  <c r="X342" i="23" s="1"/>
  <c r="V345" i="23"/>
  <c r="R345" i="23" s="1"/>
  <c r="R28" i="23"/>
  <c r="Y26" i="23"/>
  <c r="Y25" i="23" s="1"/>
  <c r="Y24" i="23" s="1"/>
  <c r="Z27" i="23"/>
  <c r="Z26" i="23" s="1"/>
  <c r="Z25" i="23" s="1"/>
  <c r="R155" i="23"/>
  <c r="R588" i="23"/>
  <c r="R170" i="23"/>
  <c r="Y168" i="23"/>
  <c r="Y167" i="23" s="1"/>
  <c r="Z169" i="23"/>
  <c r="Z168" i="23" s="1"/>
  <c r="R380" i="23"/>
  <c r="Y378" i="23"/>
  <c r="Y377" i="23" s="1"/>
  <c r="Z379" i="23"/>
  <c r="Z378" i="23" s="1"/>
  <c r="Z443" i="23"/>
  <c r="Z442" i="23" s="1"/>
  <c r="T444" i="23"/>
  <c r="R444" i="23" s="1"/>
  <c r="R301" i="23"/>
  <c r="Z300" i="23"/>
  <c r="Z299" i="23" s="1"/>
  <c r="Z298" i="23" s="1"/>
  <c r="Y299" i="23"/>
  <c r="Y298" i="23" s="1"/>
  <c r="Y297" i="23" s="1"/>
  <c r="F16" i="34" l="1"/>
  <c r="F17" i="35"/>
  <c r="Y296" i="23"/>
  <c r="Y295" i="23" s="1"/>
  <c r="Y294" i="23" s="1"/>
  <c r="U297" i="23"/>
  <c r="R297" i="23" s="1"/>
  <c r="Z167" i="23"/>
  <c r="Z166" i="23" s="1"/>
  <c r="T168" i="23"/>
  <c r="R168" i="23" s="1"/>
  <c r="Z216" i="23"/>
  <c r="Z215" i="23" s="1"/>
  <c r="T217" i="23"/>
  <c r="R217" i="23" s="1"/>
  <c r="Y272" i="23"/>
  <c r="Y271" i="23" s="1"/>
  <c r="U273" i="23"/>
  <c r="R273" i="23" s="1"/>
  <c r="Y376" i="23"/>
  <c r="Y375" i="23" s="1"/>
  <c r="U377" i="23"/>
  <c r="R377" i="23" s="1"/>
  <c r="Y23" i="23"/>
  <c r="Y22" i="23" s="1"/>
  <c r="U24" i="23"/>
  <c r="Z87" i="23"/>
  <c r="Z86" i="23" s="1"/>
  <c r="T88" i="23"/>
  <c r="R88" i="23" s="1"/>
  <c r="Z311" i="23"/>
  <c r="Z310" i="23" s="1"/>
  <c r="T312" i="23"/>
  <c r="R312" i="23" s="1"/>
  <c r="X249" i="23"/>
  <c r="X248" i="23" s="1"/>
  <c r="X247" i="23" s="1"/>
  <c r="V250" i="23"/>
  <c r="R250" i="23" s="1"/>
  <c r="Y201" i="23"/>
  <c r="Y200" i="23" s="1"/>
  <c r="Y199" i="23" s="1"/>
  <c r="U202" i="23"/>
  <c r="R202" i="23" s="1"/>
  <c r="Y108" i="23"/>
  <c r="Y107" i="23" s="1"/>
  <c r="U109" i="23"/>
  <c r="R109" i="23" s="1"/>
  <c r="Y86" i="23"/>
  <c r="Y85" i="23" s="1"/>
  <c r="U87" i="23"/>
  <c r="R87" i="23" s="1"/>
  <c r="Z273" i="23"/>
  <c r="Z272" i="23" s="1"/>
  <c r="T274" i="23"/>
  <c r="R274" i="23" s="1"/>
  <c r="X200" i="23"/>
  <c r="X199" i="23" s="1"/>
  <c r="X198" i="23" s="1"/>
  <c r="V201" i="23"/>
  <c r="R201" i="23" s="1"/>
  <c r="Z109" i="23"/>
  <c r="Z108" i="23" s="1"/>
  <c r="T110" i="23"/>
  <c r="R110" i="23" s="1"/>
  <c r="Y152" i="23"/>
  <c r="Y151" i="23" s="1"/>
  <c r="U153" i="23"/>
  <c r="R153" i="23" s="1"/>
  <c r="H16" i="34"/>
  <c r="F19" i="34"/>
  <c r="H19" i="34" s="1"/>
  <c r="F17" i="34"/>
  <c r="H17" i="34" s="1"/>
  <c r="Z251" i="23"/>
  <c r="Z250" i="23" s="1"/>
  <c r="Z249" i="23" s="1"/>
  <c r="T252" i="23"/>
  <c r="R252" i="23" s="1"/>
  <c r="Z265" i="23"/>
  <c r="Z264" i="23" s="1"/>
  <c r="T266" i="23"/>
  <c r="R266" i="23" s="1"/>
  <c r="X134" i="23"/>
  <c r="X133" i="23" s="1"/>
  <c r="X132" i="23" s="1"/>
  <c r="V135" i="23"/>
  <c r="R135" i="23" s="1"/>
  <c r="Z101" i="23"/>
  <c r="Z100" i="23" s="1"/>
  <c r="T102" i="23"/>
  <c r="R102" i="23" s="1"/>
  <c r="Y37" i="23"/>
  <c r="Y36" i="23" s="1"/>
  <c r="U38" i="23"/>
  <c r="R38" i="23" s="1"/>
  <c r="T47" i="23"/>
  <c r="R47" i="23" s="1"/>
  <c r="Z46" i="23"/>
  <c r="Z45" i="23" s="1"/>
  <c r="Z224" i="23"/>
  <c r="Z223" i="23" s="1"/>
  <c r="T225" i="23"/>
  <c r="R225" i="23" s="1"/>
  <c r="Z429" i="23"/>
  <c r="Z428" i="23" s="1"/>
  <c r="T430" i="23"/>
  <c r="R430" i="23" s="1"/>
  <c r="Y250" i="23"/>
  <c r="Y249" i="23" s="1"/>
  <c r="Y248" i="23" s="1"/>
  <c r="U251" i="23"/>
  <c r="R251" i="23" s="1"/>
  <c r="Y264" i="23"/>
  <c r="Y263" i="23" s="1"/>
  <c r="U265" i="23"/>
  <c r="R265" i="23" s="1"/>
  <c r="Z175" i="23"/>
  <c r="Z174" i="23" s="1"/>
  <c r="T176" i="23"/>
  <c r="R176" i="23" s="1"/>
  <c r="Y100" i="23"/>
  <c r="Y99" i="23" s="1"/>
  <c r="U101" i="23"/>
  <c r="R101" i="23" s="1"/>
  <c r="Z517" i="23"/>
  <c r="Z516" i="23" s="1"/>
  <c r="T518" i="23"/>
  <c r="R518" i="23" s="1"/>
  <c r="Y516" i="23"/>
  <c r="Y515" i="23" s="1"/>
  <c r="U517" i="23"/>
  <c r="R517" i="23" s="1"/>
  <c r="Y428" i="23"/>
  <c r="Y427" i="23" s="1"/>
  <c r="U429" i="23"/>
  <c r="R429" i="23" s="1"/>
  <c r="Y174" i="23"/>
  <c r="Y173" i="23" s="1"/>
  <c r="U175" i="23"/>
  <c r="R175" i="23" s="1"/>
  <c r="H17" i="35"/>
  <c r="F19" i="35"/>
  <c r="R6" i="23"/>
  <c r="Z297" i="23"/>
  <c r="Z296" i="23" s="1"/>
  <c r="Z295" i="23" s="1"/>
  <c r="T298" i="23"/>
  <c r="R298" i="23" s="1"/>
  <c r="Y166" i="23"/>
  <c r="Y165" i="23" s="1"/>
  <c r="U167" i="23"/>
  <c r="R167" i="23" s="1"/>
  <c r="Y215" i="23"/>
  <c r="Y214" i="23" s="1"/>
  <c r="U216" i="23"/>
  <c r="R216" i="23" s="1"/>
  <c r="Y223" i="23"/>
  <c r="Y222" i="23" s="1"/>
  <c r="U224" i="23"/>
  <c r="R224" i="23" s="1"/>
  <c r="T39" i="23"/>
  <c r="R39" i="23" s="1"/>
  <c r="Z38" i="23"/>
  <c r="Z37" i="23" s="1"/>
  <c r="Y45" i="23"/>
  <c r="Y44" i="23" s="1"/>
  <c r="U46" i="23"/>
  <c r="R46" i="23" s="1"/>
  <c r="X476" i="23"/>
  <c r="X475" i="23" s="1"/>
  <c r="X474" i="23" s="1"/>
  <c r="V477" i="23"/>
  <c r="R477" i="23" s="1"/>
  <c r="Z377" i="23"/>
  <c r="Z376" i="23" s="1"/>
  <c r="T378" i="23"/>
  <c r="R378" i="23" s="1"/>
  <c r="Z24" i="23"/>
  <c r="Z23" i="23" s="1"/>
  <c r="T25" i="23"/>
  <c r="Y310" i="23"/>
  <c r="Y309" i="23" s="1"/>
  <c r="U311" i="23"/>
  <c r="R311" i="23" s="1"/>
  <c r="Z202" i="23"/>
  <c r="Z201" i="23" s="1"/>
  <c r="Z200" i="23" s="1"/>
  <c r="T203" i="23"/>
  <c r="R203" i="23" s="1"/>
  <c r="X68" i="23"/>
  <c r="X67" i="23" s="1"/>
  <c r="X66" i="23" s="1"/>
  <c r="V69" i="23"/>
  <c r="R69" i="23" s="1"/>
  <c r="Z153" i="23"/>
  <c r="Z152" i="23" s="1"/>
  <c r="T154" i="23"/>
  <c r="R154" i="23" s="1"/>
  <c r="V573" i="23" l="1"/>
  <c r="F27" i="35"/>
  <c r="H27" i="35" s="1"/>
  <c r="F23" i="35"/>
  <c r="H23" i="35" s="1"/>
  <c r="H19" i="35"/>
  <c r="F26" i="35"/>
  <c r="H26" i="35" s="1"/>
  <c r="F20" i="35"/>
  <c r="F30" i="35"/>
  <c r="H30" i="35" s="1"/>
  <c r="F25" i="35"/>
  <c r="H25" i="35" s="1"/>
  <c r="F21" i="35"/>
  <c r="H21" i="35" s="1"/>
  <c r="F22" i="35"/>
  <c r="H22" i="35" s="1"/>
  <c r="F28" i="35"/>
  <c r="H28" i="35" s="1"/>
  <c r="F24" i="35"/>
  <c r="H24" i="35" s="1"/>
  <c r="F18" i="34"/>
  <c r="R24" i="23"/>
  <c r="U573" i="23"/>
  <c r="R25" i="23"/>
  <c r="T573" i="23"/>
  <c r="F20" i="34" l="1"/>
  <c r="H18" i="34"/>
  <c r="H20" i="35"/>
  <c r="F29" i="35"/>
  <c r="F32" i="35"/>
  <c r="H32" i="35" s="1"/>
  <c r="F31" i="35" l="1"/>
  <c r="H31" i="35" s="1"/>
  <c r="H29" i="35"/>
  <c r="F21" i="34"/>
  <c r="F28" i="34"/>
  <c r="H28" i="34" s="1"/>
  <c r="F31" i="34"/>
  <c r="H31" i="34" s="1"/>
  <c r="F29" i="34"/>
  <c r="H29" i="34" s="1"/>
  <c r="F22" i="34"/>
  <c r="H22" i="34" s="1"/>
  <c r="F27" i="34"/>
  <c r="H27" i="34" s="1"/>
  <c r="F26" i="34"/>
  <c r="H26" i="34" s="1"/>
  <c r="F23" i="34"/>
  <c r="H23" i="34" s="1"/>
  <c r="F25" i="34"/>
  <c r="H25" i="34" s="1"/>
  <c r="F24" i="34"/>
  <c r="H24" i="34" s="1"/>
  <c r="H20" i="34"/>
  <c r="F33" i="34"/>
  <c r="H33" i="34" s="1"/>
  <c r="F33" i="35" l="1"/>
  <c r="H21" i="34"/>
  <c r="F30" i="34"/>
  <c r="F34" i="35"/>
  <c r="H33" i="35"/>
  <c r="F37" i="35" l="1"/>
  <c r="H34" i="35"/>
  <c r="F32" i="34"/>
  <c r="H32" i="34" s="1"/>
  <c r="H30" i="34"/>
  <c r="F34" i="34" l="1"/>
  <c r="H37" i="35"/>
  <c r="F38" i="35"/>
  <c r="H38" i="35" l="1"/>
  <c r="H43" i="35" s="1"/>
  <c r="F39" i="35"/>
  <c r="H39" i="35" s="1"/>
  <c r="H44" i="35" s="1"/>
  <c r="F35" i="34"/>
  <c r="H35" i="34" s="1"/>
  <c r="H34" i="34"/>
  <c r="F38" i="34" l="1"/>
  <c r="H38" i="34" s="1"/>
  <c r="J38" i="34" s="1"/>
  <c r="F39" i="34" l="1"/>
  <c r="F40" i="34" l="1"/>
  <c r="H40" i="34" s="1"/>
  <c r="H45" i="34" s="1"/>
  <c r="H39" i="34"/>
  <c r="H44" i="34" s="1"/>
</calcChain>
</file>

<file path=xl/sharedStrings.xml><?xml version="1.0" encoding="utf-8"?>
<sst xmlns="http://schemas.openxmlformats.org/spreadsheetml/2006/main" count="2480" uniqueCount="334">
  <si>
    <t>TRAMO</t>
  </si>
  <si>
    <t>ÍTEM</t>
  </si>
  <si>
    <t>m2</t>
  </si>
  <si>
    <t>un</t>
  </si>
  <si>
    <t>m</t>
  </si>
  <si>
    <t>VALOR COSTO DIRECTO PARA LA CONSTRUCCIÓN (sin incluir AIU):</t>
  </si>
  <si>
    <t>UNIDAD</t>
  </si>
  <si>
    <t>SEMAFORIZACION</t>
  </si>
  <si>
    <t>CÓDIGO</t>
  </si>
  <si>
    <t>CAP</t>
  </si>
  <si>
    <t>SUBCAP</t>
  </si>
  <si>
    <t>VALOR PARCIAL SUBCAPITULO (PESOS)</t>
  </si>
  <si>
    <t>VALOR PARCIAL ITEM (PESOS)</t>
  </si>
  <si>
    <t>VALOR PARCIAL CAPITULO (PESOS)</t>
  </si>
  <si>
    <t>VALOR PARCIAL TRAMO (PESOS)</t>
  </si>
  <si>
    <t>CANTIDAD</t>
  </si>
  <si>
    <t>Troncal Avenida 68</t>
  </si>
  <si>
    <t>D1</t>
  </si>
  <si>
    <t>D2</t>
  </si>
  <si>
    <t>D3</t>
  </si>
  <si>
    <t>D4</t>
  </si>
  <si>
    <t>D5</t>
  </si>
  <si>
    <t>D6</t>
  </si>
  <si>
    <t>D7</t>
  </si>
  <si>
    <t>D8</t>
  </si>
  <si>
    <t>D9</t>
  </si>
  <si>
    <t>D10</t>
  </si>
  <si>
    <t>D11</t>
  </si>
  <si>
    <t>PRELIMINARES</t>
  </si>
  <si>
    <t>CAPITULO</t>
  </si>
  <si>
    <t>SUBCAPITULO</t>
  </si>
  <si>
    <t>Aux 1</t>
  </si>
  <si>
    <t>Aux 2</t>
  </si>
  <si>
    <t>Aux 3</t>
  </si>
  <si>
    <t>PRECIO INDICE EN COSTO DIRECTO (PESOS)</t>
  </si>
  <si>
    <t>D12</t>
  </si>
  <si>
    <t>VALOR TOTAL PROPUESTO PARA LA CONSTRUCCIÓN (incluido AIU): (D3 + D4)</t>
  </si>
  <si>
    <t>VALOR TOTAL PARA LA CONSTRUCCIÓN (incluido AIU): (D1 + D2)</t>
  </si>
  <si>
    <t>VALOR DE A.I.U. PARA LA CONSTRUCCIÓN (% de AIU aplicado sobre D1)</t>
  </si>
  <si>
    <t>IVA SOBRE UTILIDAD (19% DE LA UTILIDAD) (UTILIDAD 5%) (aplicado sobre D1)</t>
  </si>
  <si>
    <t>VALOR PARA PLAN DE MANEJO DE TRÁFICO Y SEÑALIZACIÓN EN LA ETAPA DE CONSTRUCCIÓN: (aplicado sobre D5)</t>
  </si>
  <si>
    <t>VALOR ADECUACIÓN DE DESVIOS PARA PLAN DE MANEJO DE TRÁFICO Y SEÑALIZACIÓN EN LA ETAPA DE CONSTRUCCIÓN: (aplicado sobre D5)</t>
  </si>
  <si>
    <t>VALOR TOTAL GESTIÓN PREDIAL (aplicado sobre D5)</t>
  </si>
  <si>
    <t>VALOR TOTAL PROYECTADO PARA INTERVENTORIAS DE OBRAS (aplicado sobre (1))</t>
  </si>
  <si>
    <t>DESCRIPCION</t>
  </si>
  <si>
    <t>Presupuesto de Factibilidad en valor presente Alternativa 1</t>
  </si>
  <si>
    <t>MOVIMIENTO DE TIERRAS</t>
  </si>
  <si>
    <t>SUBESTRUCTURA</t>
  </si>
  <si>
    <t>ESTRUCTURA</t>
  </si>
  <si>
    <t>SISTEMA DE ALUMBRADO Y FUERZA</t>
  </si>
  <si>
    <t>SISTEMA DE ALIMENTACION - POTENCIA</t>
  </si>
  <si>
    <t>EQUIPOS ESPECIALES</t>
  </si>
  <si>
    <t>ARQUEOLOGIA</t>
  </si>
  <si>
    <t>SEÑALIZACIÓN</t>
  </si>
  <si>
    <t>m3</t>
  </si>
  <si>
    <t>ALTERNATIVA</t>
  </si>
  <si>
    <t>TRAMO PORTAL 20 DE JULIO A ESTACIÓN INTERMEDIA LA VICTORIA ALTERNATIVA 1</t>
  </si>
  <si>
    <t>TRAMO ESTACIÓN INTERMEDIA LA VICTORIA A ALTAMIRA ALTERNATIVA 3</t>
  </si>
  <si>
    <t>TRAMO ESTACIÓN INTERMEDIA LA VICTORIA A ALTAMIRA ALTERNATIVA 2</t>
  </si>
  <si>
    <t>TRAMO ESTACIÓN INTERMEDIA LA VICTORIA A JUAN REY ALTERNATIVA 1</t>
  </si>
  <si>
    <t>TRAMO ESTACIÓN INTERMEDIA LA VICTORIA A JUAN REY ALTERNATIVA 2</t>
  </si>
  <si>
    <t>TRAMO ESTACIÓN INTERMEDIA LA VICTORIA A JUAN REY ALTERNATIVA 3</t>
  </si>
  <si>
    <t>ml</t>
  </si>
  <si>
    <t>-</t>
  </si>
  <si>
    <t>ACABADOS</t>
  </si>
  <si>
    <t>und</t>
  </si>
  <si>
    <t>CUBIERTAS Y CIELORASOS</t>
  </si>
  <si>
    <t>INSTALACIONES HIDRAULICAS Y SAN TARI AS INTERNAS</t>
  </si>
  <si>
    <t>SISTEMA DE APANTALLAMIENTO Y PUESTA A TIERRA</t>
  </si>
  <si>
    <t>gl</t>
  </si>
  <si>
    <t>URBANISMO, ESPACIO PÚBLICO Y PAISAJISMO (INCLUYE CANTIDADES PARA RECUPERACIÓN AMBIENTAL</t>
  </si>
  <si>
    <t>ESTRUCTURA DE PAVIMENTO</t>
  </si>
  <si>
    <t>ESTABILIZACIÓN DE TALUDES</t>
  </si>
  <si>
    <t>RED DE VOZ Y DATOS. COMUNICACIONES</t>
  </si>
  <si>
    <t>VERSIÓN</t>
  </si>
  <si>
    <t>ESTRUCTURA DE PILONAS</t>
  </si>
  <si>
    <t>ESPACIO PÚBLICO PILONAS</t>
  </si>
  <si>
    <t>TRAMO PORTAL 20 DE JULIO A ESTACIÓN INTERMEDIA LA VICTORIA ALTERNATIVA 6</t>
  </si>
  <si>
    <t>TRAMO PORTAL 20 DE JULIO A ESTACIÓN INTERMEDIA LA VICTORIA ALTERNATIVA 4</t>
  </si>
  <si>
    <t>TRAMO ESTACIÓN INTERMEDIA LA VICTORIA A ALTAMIRA ALTERNATIVA 5</t>
  </si>
  <si>
    <t>ESTACIÓN RETORNO ALTAMIRA</t>
  </si>
  <si>
    <t>NUEVA ESTACIÓN LA VICTORIA</t>
  </si>
  <si>
    <t>ESTACIÓN RETORNO JUAN REY</t>
  </si>
  <si>
    <t>ESTACIÓN INTERMEDIA LA VICTORIA</t>
  </si>
  <si>
    <t>ESPACIO PUBLICO - ESTACIÓN 20 DE JULIO</t>
  </si>
  <si>
    <t>EDIFICACIÓN - ESTACIÓN 20 DE JULIO</t>
  </si>
  <si>
    <t>GEOTECNIA - RAMAL 20 DE JULIO A LA VICTORIA</t>
  </si>
  <si>
    <t>PILONAS - RAMAL 20 DE JULIO A LA VICTORIA</t>
  </si>
  <si>
    <t>SEÑALIZACIÓN Y SEMAFORIZACIÓN - RAMAL 20 DE JULIO A LA VICTORIA</t>
  </si>
  <si>
    <t>PAVIMENTOS - RAMAL 20 DE JULIO A LA VICTORIA</t>
  </si>
  <si>
    <t>ARQUEOLOGÍA - RAMAL 20 DE JULIO A LA VICTORIA</t>
  </si>
  <si>
    <t>ESTACIÓN PORTAL 20 DE JULIO</t>
  </si>
  <si>
    <t>EDIFICACIÓN - ESTACIÓN LA VICTORIA</t>
  </si>
  <si>
    <t>ESPACIO PUBLICO - ESTACIÓN LA VICTORIA</t>
  </si>
  <si>
    <t>1-4</t>
  </si>
  <si>
    <t>1-1</t>
  </si>
  <si>
    <t>1-6</t>
  </si>
  <si>
    <t>2-2</t>
  </si>
  <si>
    <t>2-3</t>
  </si>
  <si>
    <t>2-5</t>
  </si>
  <si>
    <t>3-1</t>
  </si>
  <si>
    <t>3-2</t>
  </si>
  <si>
    <t>3-3</t>
  </si>
  <si>
    <t>GEOTECNIA - RAMAL LA VICTORIA A ALTAMIRA</t>
  </si>
  <si>
    <t>PILONAS - RAMAL LA VICTORIA A ALTAMIRA</t>
  </si>
  <si>
    <t>SEÑALIZACIÓN Y SEMAFORIZACIÓN - RAMAL LA VICTORIA A ALTAMIRA</t>
  </si>
  <si>
    <t>PAVIMENTOS - RAMAL LA VICTORIA A ALTAMIRA</t>
  </si>
  <si>
    <t>ARQUEOLOGÍA - RAMAL LA VICTORIA A ALTAMIRA</t>
  </si>
  <si>
    <t>ESTACIÓN DE RETORNO ALTAMIRA</t>
  </si>
  <si>
    <t>EDIFICACIÓN - ESTACIÓN ALTAMIRA</t>
  </si>
  <si>
    <t>ESPACIO PUBLICO - ESTACIÓN ALTAMIRA</t>
  </si>
  <si>
    <t>EDIFICACIÓN - NUEVA ESTACIÓN LA VICTORIA</t>
  </si>
  <si>
    <t>ESPACIO PUBLICO - NUEVA ESTACIÓN LA VICTORIA</t>
  </si>
  <si>
    <t>GEOTECNIA - RAMAL LA VICTORIA A JUAN REY</t>
  </si>
  <si>
    <t>PILONAS - RAMAL LA VICTORIA A JUAN REY</t>
  </si>
  <si>
    <t>SEÑALIZACIÓN Y SEMAFORIZACIÓN - RAMAL LA VICTORIA A JUAN REY</t>
  </si>
  <si>
    <t>PAVIMENTOS - RAMAL LA VICTORIA A JUAN REY</t>
  </si>
  <si>
    <t>ARQUEOLOGÍA - RAMAL LA VICTORIA A JUAN REY</t>
  </si>
  <si>
    <t>EDIFICACIÓN - ESTACIÓN JUAN REY</t>
  </si>
  <si>
    <t>ESPACIO PUBLICO - ESTACIÓN JUAN REY</t>
  </si>
  <si>
    <t>VALOR PARA LA GESTION AMBIENTAL Y SALUD Y SEGURIDAD EN EL TRABAJO: (aplicado sobre D5)</t>
  </si>
  <si>
    <t>PRECIO INDICE EN COSTO DIRECTO (EURO)</t>
  </si>
  <si>
    <t>VALOR PARCIAL ITEM (EURO)</t>
  </si>
  <si>
    <t>VALOR PARCIAL ITEM (COP)</t>
  </si>
  <si>
    <t>TRM</t>
  </si>
  <si>
    <t>COMPONENTE ELECTROMECANICO</t>
  </si>
  <si>
    <t>TRAMO ESTACIÓN INTERMEDIA LA VICTORIA A ESTACION DE RETORNO ALTAMIRA ALTERNATIVA 2</t>
  </si>
  <si>
    <t>TRAMO ESTACIÓN INTERMEDIA LA VICTORIA A ESTACION DE RETORNO ALTAMIRA ALTERNATIVA 5</t>
  </si>
  <si>
    <t>TRAMO ESTACIÓN INTERMEDIA LA VICTORIA A ESTACION DE RETORNO ALTAMIRA ALTERNATIVA 3</t>
  </si>
  <si>
    <t>TRAMO ESTACIÓN INTERMEDIA LA VICTORIA A ESTACION DE RETORNO JUAN REY ALTERNATIVA 1</t>
  </si>
  <si>
    <t>TRAMO ESTACIÓN INTERMEDIA LA VICTORIA A ESTACION DE RETORNO JUAN REY ALTERNATIVA 2</t>
  </si>
  <si>
    <t>TRAMO ESTACIÓN INTERMEDIA LA VICTORIA A ESTACION DE RETORNO JUAN REY ALTERNATIVA 3</t>
  </si>
  <si>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</si>
  <si>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r>
      <t xml:space="preserve">PROCESO
</t>
    </r>
    <r>
      <rPr>
        <sz val="12"/>
        <rFont val="Times New Roman"/>
        <family val="1"/>
      </rPr>
      <t>CANTIDADES DE OBRA</t>
    </r>
    <r>
      <rPr>
        <b/>
        <sz val="12"/>
        <rFont val="Times New Roman"/>
        <family val="1"/>
      </rPr>
      <t xml:space="preserve"> </t>
    </r>
  </si>
  <si>
    <t>FO-AC-07</t>
  </si>
  <si>
    <t>RESUMEN CANTIDADES POR ESPECIALIDAD</t>
  </si>
  <si>
    <t>RESPONSABLE</t>
  </si>
  <si>
    <t>FECHA</t>
  </si>
  <si>
    <t xml:space="preserve">TRAMO </t>
  </si>
  <si>
    <t>PUNTO INICIAL INICIAL</t>
  </si>
  <si>
    <t>ABSCISA FINAL</t>
  </si>
  <si>
    <t>ESPECIALIDAD</t>
  </si>
  <si>
    <t>SUBESPECIALIDAD</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</si>
  <si>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</si>
  <si>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</si>
  <si>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</si>
  <si>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t xml:space="preserve">CANTIDAD </t>
  </si>
  <si>
    <t>ESPECIFICACIÓN TECNICA DE CONSTRUCCIÓN</t>
  </si>
  <si>
    <r>
      <t xml:space="preserve">OBSERVACIONES 
</t>
    </r>
    <r>
      <rPr>
        <sz val="10"/>
        <rFont val="Times New Roman"/>
        <family val="1"/>
      </rPr>
      <t>(Colocar el documento de referencia de donde se tomo la cantidad. Ej: plano, reporte, etc.)</t>
    </r>
  </si>
  <si>
    <t>ESTACIÓN DE SALIDA</t>
  </si>
  <si>
    <t>ESTACIÓN DE LLEGADA</t>
  </si>
  <si>
    <t>Portal 20 de Julio</t>
  </si>
  <si>
    <t>Estación Intermedia La Victoria</t>
  </si>
  <si>
    <t>Electromecánico</t>
  </si>
  <si>
    <t>gbl</t>
  </si>
  <si>
    <t xml:space="preserve">un </t>
  </si>
  <si>
    <t>Estación de retorno Altamira</t>
  </si>
  <si>
    <t>Estación de retorno Juan Rey</t>
  </si>
  <si>
    <t>Tasa de cambio COP/euro</t>
  </si>
  <si>
    <t>Grupo 2</t>
  </si>
  <si>
    <t>Grupo 3</t>
  </si>
  <si>
    <t>Grupo 1</t>
  </si>
  <si>
    <t>Capacidad de transporte (pphd)</t>
  </si>
  <si>
    <t>TC Antecedentes. FASE 1</t>
  </si>
  <si>
    <t>Tramo 1. Alt 6</t>
  </si>
  <si>
    <t>Tramo 1. Alt 1 (Eric)</t>
  </si>
  <si>
    <t>Tramo 1. Alt 4</t>
  </si>
  <si>
    <t>Tramo 2. Alt 2</t>
  </si>
  <si>
    <t>Tramo 2. Alt5</t>
  </si>
  <si>
    <t>Tramo 2. Alt3</t>
  </si>
  <si>
    <t>Ramal. Alt 1</t>
  </si>
  <si>
    <t>Ramal, Alt 2</t>
  </si>
  <si>
    <t>Ramal. Alt 3</t>
  </si>
  <si>
    <t>Unidades</t>
  </si>
  <si>
    <t>Precios unitarios según grupo</t>
  </si>
  <si>
    <t>Metrado (Cantidad)</t>
  </si>
  <si>
    <t>Coste €</t>
  </si>
  <si>
    <t>Coste COP</t>
  </si>
  <si>
    <t>PROYECTO Y SUPERVISIÓN DE OBRA</t>
  </si>
  <si>
    <t>Trazo y replanteo inicial y durante la ejecución de la obra</t>
  </si>
  <si>
    <t>sem</t>
  </si>
  <si>
    <t>Estudio y cálculo de las cimentaciones de estaciones, anclajes de los cables portadores, apoyos, andenes. Estudios de detalle y particulares para redacción del dosier técnico y administrativo. Incluye el proyecto de Seguridad y Salud</t>
  </si>
  <si>
    <t>und (bucles)</t>
  </si>
  <si>
    <t>Coordinación y dirección de las Obras por parte del Constructor. Incluye el seguimiento de la seguridad y salud en el trabajo.</t>
  </si>
  <si>
    <t>Supervisión de las Obras y vigilancia ambiental, por entidad de supervisión/control externa a la constructora</t>
  </si>
  <si>
    <t>Estudio geológico y geotécnico. Incluye estudio inicial, determinación final de los valores de ELS y ELU una vez abiertos los pozos de cimentación y reporte final</t>
  </si>
  <si>
    <t>Estudio de Impacto Ambiental</t>
  </si>
  <si>
    <t>CONJUNTO DE ESTACIONES</t>
  </si>
  <si>
    <t>Estructura de estación motriz completa, incluidos andenes, barandillas y accesorios</t>
  </si>
  <si>
    <t>Estructura de estación de reenvío completa, incluidos andenes, barandillas y accesorios</t>
  </si>
  <si>
    <t>Estructura de estación intermedia completa (incluidas estaciones para pasajeros y técnicas), incluidos andenes, barandillas y accesorios</t>
  </si>
  <si>
    <t>Cubierta para estación intermedia de tipo "técnica", en caso de que ésta, no se integre en un edificio</t>
  </si>
  <si>
    <t>Parte proporcional de la estructura del almacén para vehículos, incluidas vías de garaje, ascensores/rampas y accionamiento para el funcionamiento automático del ciclado/desciclado de vehículos</t>
  </si>
  <si>
    <t>cab</t>
  </si>
  <si>
    <t>MAQUINARIA - REDUCTOR</t>
  </si>
  <si>
    <t>Conjunto motor-reductor principal, incluidos el chasis, elementos intermedios (si existen: volante de inercia,…) aparamenta eléctrica (variador de frecuencia) y accesorios</t>
  </si>
  <si>
    <t>Equipo eléctrico y accesorios</t>
  </si>
  <si>
    <t>Motor térmico de emergencia, incluidos chasis, aparamenta eléctrica, acoplamiento y depósito de combustible</t>
  </si>
  <si>
    <t>Sistema de frenos de servicio y de emergencia, todo incluido</t>
  </si>
  <si>
    <t>Sistema de tensión del cable tractor, incluye chasis, contrapeso y elementos de seguridad</t>
  </si>
  <si>
    <t>LÍNEA</t>
  </si>
  <si>
    <t>Cable portador/tractor, de composición 6x25 FW o bien 6 x 26WS y 1.720 kN de fuerza de rotura mínima. El cable contiene perfiles plásticos entre los cordones para eliminar vibraciones y ruidos</t>
  </si>
  <si>
    <t>Línea de seguridad soportada por cableta de acero, incluidos aisladores, cajas de conexión y resto de accesorios</t>
  </si>
  <si>
    <t>Torre de línea, de altura comprendida entre 15 y 25 metros, incluida potencia, balancines y sobrepotencia de descableado y sistema de iluminación para explotación nocturna</t>
  </si>
  <si>
    <t>Torre de línea, de altura comprendida entre 25 y 40 metros, incluida potencia, balancines y sobrepotencia de descableado y sistema de iluminación para explotación nocturna</t>
  </si>
  <si>
    <t>VEHÍCULOS</t>
  </si>
  <si>
    <t>Cabina para el transporte de viajeros, incluido brazo de suspensión y pinza desembragable</t>
  </si>
  <si>
    <t>Sistema de interfonia vía radio y de difusión de mensajes en cabinas, iluminación y sistema de carga de baterías (paneles solares)</t>
  </si>
  <si>
    <t>Vehículo de mantenimiento, incluido brazo de suspensión y pinza desembragable</t>
  </si>
  <si>
    <t xml:space="preserve">Equipos de evacuación de pasajeros </t>
  </si>
  <si>
    <t>SEÑALIZACIÓN Y VARIOS</t>
  </si>
  <si>
    <t>Control magnético del cable y control vibratorio del conjunto motores/reductores</t>
  </si>
  <si>
    <t>Señalización completa para estaciones y vehículos, y material de primeros auxilios (botiquín) en estaciones</t>
  </si>
  <si>
    <t>Conjunto de torniquetes y contaje de pasajeros en estación, asociado a un sistema de emisión de billetes</t>
  </si>
  <si>
    <t>Estaciones pasajeros</t>
  </si>
  <si>
    <t>Utillaje específico y suministros para el primer año de explotación</t>
  </si>
  <si>
    <t>TRANSPORTE</t>
  </si>
  <si>
    <t>Flete Marítimo de equipos de fabrica (incluye aranceles aduana)</t>
  </si>
  <si>
    <t>contenedor</t>
  </si>
  <si>
    <t>Flete terrestre hasta lugar de la obra</t>
  </si>
  <si>
    <t>DISTRIBUCIÓN</t>
  </si>
  <si>
    <t>Distribución del material dentro de la zona de obra (incluido transporte y manutención)</t>
  </si>
  <si>
    <t>MONTAJE</t>
  </si>
  <si>
    <t>Montaje de estación, se incluyen todas las estaciones: motrices, reenvío, intermedias (ya sean de pasajeros o técnicas)</t>
  </si>
  <si>
    <t>Parte proporcional del montaje de almacén para vehículos, incluidas vías de garaje, ascensores/rampas  y accionamiento  para funcionamiento automático del ciclado/desciclado de vehículos</t>
  </si>
  <si>
    <t>nº cabinas</t>
  </si>
  <si>
    <t>Montaje de cubierta de estación "técnica"</t>
  </si>
  <si>
    <t>Montaje de línea</t>
  </si>
  <si>
    <t>Puesta en obra del cable y empalme</t>
  </si>
  <si>
    <t>Conexiones eléctricas e hidráulicas, todo incluido</t>
  </si>
  <si>
    <t>Montaje y colocación de vehículos</t>
  </si>
  <si>
    <t>Reglajes y pruebas previos a la puesta en marcha</t>
  </si>
  <si>
    <t>HORMIGÓN ARMADO</t>
  </si>
  <si>
    <t>Hormigón para cimentación estaciones motrices (incluye excavación, armado, encofrado, hormigón, desencofrado, todo acabado)</t>
  </si>
  <si>
    <t>Hormigón para cimentación estaciones terminales (incluye excavación, armado, encofrado, hormigón, desencofrado, todo acabado)</t>
  </si>
  <si>
    <t>Hormigón para cimentación estaciones intermedias (para pasajeros y técnicas). Se incluye excavación, armado, encofrado, hormigón, desencofrado, todo acabado.</t>
  </si>
  <si>
    <t>Hormigón para cimentación de torre de línea (incluye excavación, armado, encofrado, hormigón, desencofrado, todo acabado)</t>
  </si>
  <si>
    <t>Eventuales pilotajes (a definir por el estudio geológico / geotécnico)</t>
  </si>
  <si>
    <t>EDIFICIOS DE LAS ESTACIONES</t>
  </si>
  <si>
    <t>Edificio estación terminal  (las situadas a ambos extremos del sistema)</t>
  </si>
  <si>
    <t>Edificio estación intermedia de pasajeros y técnica si ésta se integra en edificio</t>
  </si>
  <si>
    <t>Edificio estación doble motriz, o motriz/tensión o doble tensión</t>
  </si>
  <si>
    <t>Edificio almacén de vehículos</t>
  </si>
  <si>
    <t>Estación transformadora, todo incluido</t>
  </si>
  <si>
    <t>Grupo electrógeno para funcionamiento del teleférico en caso de corte del suministro e red</t>
  </si>
  <si>
    <t>REPOSICIÓN DE SERVICIOS</t>
  </si>
  <si>
    <t>Modificación y reposición de servicios afectados (líneas eléctricas, líneas telefónicas, alcantarillado, etc…</t>
  </si>
  <si>
    <t>%</t>
  </si>
  <si>
    <t>EXPROPIACIONES</t>
  </si>
  <si>
    <t>Expropiaciones</t>
  </si>
  <si>
    <t>MITIGACIÓN DE IMPACTOS AMBIENTALES</t>
  </si>
  <si>
    <t>Medidas de mitigación del impacto ambiental (a definir por el EsIA)</t>
  </si>
  <si>
    <t>COSTE TOTAL DE INVERSIÓN</t>
  </si>
  <si>
    <t>RESUMEN POR CAPÍTULOS</t>
  </si>
  <si>
    <t>Coste inversión electromecánico. Formato Fase 2 Factibilidad. Informe 1. Sin pilotes</t>
  </si>
  <si>
    <t>Proyecto de ingeniería</t>
  </si>
  <si>
    <t>Conjunto de estaciones y maquinaria</t>
  </si>
  <si>
    <t>Línea (incl. Vehículos) y señalización y varios</t>
  </si>
  <si>
    <t>Transporte y distribución</t>
  </si>
  <si>
    <t>Montaje y reglajes y pruebas previos a la puesta en marcha</t>
  </si>
  <si>
    <t>Obra civil (hormigón armado) de la parte electromecánica</t>
  </si>
  <si>
    <t>Coste inversión electromecánico. Formato Fase 2 Factibilidad. Para CAPEX plantilla IDU. Valor incluye costos directos -30%)</t>
  </si>
  <si>
    <t>Suministro de estación motriz</t>
  </si>
  <si>
    <t>Suministro de estación retorno</t>
  </si>
  <si>
    <t>Suministro del sistema de almacenamiento de cabinas</t>
  </si>
  <si>
    <t>Suministro de equipamiento de línea (incl. señalización y varios)</t>
  </si>
  <si>
    <t>Suministro de vehículos (incl. Sistema de comunicación, iluminación, etc)</t>
  </si>
  <si>
    <t>COSTO TOTAL DE INVERSIÓN</t>
  </si>
  <si>
    <t>COSTO DIRECTO OBRA CIVIL</t>
  </si>
  <si>
    <t>COSTO DIRECTO ELECTROMECANICO</t>
  </si>
  <si>
    <t>ACTUALIZACIÓN, AJUSTES Y COMPLEMENTACIÓN DE LA FACTIBILIDAD Y LOS ESTUDIOS</t>
  </si>
  <si>
    <t xml:space="preserve"> Y DISEÑOS DEL CABLE AÉREO EN SAN CRISTÓBAL, EN BOGOTÁ D.C.</t>
  </si>
  <si>
    <t>CONTRATO DE CONSULTORÍA No. 1630 DE 2020</t>
  </si>
  <si>
    <t>PORCENTAJES</t>
  </si>
  <si>
    <t>VLR. PARCIAL OBRA CIVIL</t>
  </si>
  <si>
    <t>VALOR TOTAL FACTIBILIDAD</t>
  </si>
  <si>
    <t>VLR. PARCIAL ELECTROMECANICO</t>
  </si>
  <si>
    <t>FONDO ESPECIAL PARA COMPENSACIONES, EVALUACIONES  Y SEGUIMIENTO A SDA (SECRETARIA DISTRITAL DE AMBIENTE): (aplicado sobre D5)</t>
  </si>
  <si>
    <t>FONDO ESPECIAL PARA OBRAS DEL SISTEMA CONTRAINCENDIO: (aplicado sobre D5): (aplicado sobre D5)</t>
  </si>
  <si>
    <t>VALOR OTROS COMPONENTES TRASLADO DE REDES ESP (MANIOBRAS): (aplicado sobre D5)</t>
  </si>
  <si>
    <t>VALOR OTROS COMPONENTES SISTEMAS DE VIDEO DE VIGILANCIA: (aplicado sobre D5)</t>
  </si>
  <si>
    <t>D13</t>
  </si>
  <si>
    <t>D14</t>
  </si>
  <si>
    <t>D15</t>
  </si>
  <si>
    <t>D16</t>
  </si>
  <si>
    <t>VALOR COSTO DIRECTO PARA LA CONSTRUCCIÓN (sin incluir AIU)</t>
  </si>
  <si>
    <t>VALOR PARA LA GESTIÓN SOCIAL Y SST: (aplicado sobre D5)</t>
  </si>
  <si>
    <t>D17</t>
  </si>
  <si>
    <t>ALTERNATIVA
ELECTROMECANICO</t>
  </si>
  <si>
    <t>ALTERNATIVA
OBRA CIVIL</t>
  </si>
  <si>
    <t>VALOR TOTAL PARA COMPONENTES (D6 + D7 + D8 + D9 + D10 + D11 + D12 + D13 + D14)</t>
  </si>
  <si>
    <r>
      <t>VALOR TOTAL COMPONENTES PROYECTADO A LA FECHA ESTIMADA DE INICIO DE LA CONSTRUCCIÓN:</t>
    </r>
    <r>
      <rPr>
        <sz val="10"/>
        <color rgb="FFC00000"/>
        <rFont val="Arial Narrow"/>
        <family val="2"/>
      </rPr>
      <t xml:space="preserve"> </t>
    </r>
    <r>
      <rPr>
        <sz val="10"/>
        <rFont val="Arial Narrow"/>
        <family val="2"/>
      </rPr>
      <t>(aplicado sobre D15)</t>
    </r>
  </si>
  <si>
    <t>VALOR TOTAL PARA LA CONSTRUCCIÓN (incluido AIU): (D3 + D4) PROYECTADO A FECHA ESTIMADA DE INICIO DE LA CONSTRUCCIÓN.</t>
  </si>
  <si>
    <t>D18</t>
  </si>
  <si>
    <t>VALOR FONDO DE AJUSTES (aplicado sobre D5 + D16)</t>
  </si>
  <si>
    <t>VALOR TOTAL PARA LA CONSTRUCCION PROYECTADO A LA FECHA ESTIMADA DE INICIO DE LA CONSTRUCCION (Incluido A.I.U.) (D15 + D16 + D17 + D18)</t>
  </si>
  <si>
    <t>VALOR TOTAL ADQUISICION DE PREDIOS AL INICIO DE LA CONSTRUCCION ENERO DE 2023 (3)</t>
  </si>
  <si>
    <t>EURO</t>
  </si>
  <si>
    <t>COP</t>
  </si>
  <si>
    <t>INTERFERENCIAS</t>
  </si>
  <si>
    <t>REDES SECAS EXTERIORES - RAMAL 20 DE JULIO A LA VICTORIA</t>
  </si>
  <si>
    <t>REDES SECAS EXTERIORES - RAMAL LA VICTORIA A ALTAMIRA</t>
  </si>
  <si>
    <t>REDES HIDROSANITARIAS EXTERIORES - RAMAL 20 DE JULIO A LA VICTORIA</t>
  </si>
  <si>
    <t>ALCANTARILLADO</t>
  </si>
  <si>
    <t>PRELIMINARES, MOVIMIENTO DE TIERRAS Y RELLENOS</t>
  </si>
  <si>
    <t>SOTERRADO REDES MT 11,4KV, INCLUYE OBRAS CIVILES, EXACAVACIONES, RECÁMARAS, DUCTOS PVC TDP 6", CABLE XLPE 15KV, DUCTO IMC 6" PARA TRANSICIÓN AÉREA A SUBTERRÁNEA, POSTES, TERMINALES PREMOLDEADOS, PROTECIONES ELÉCTRICAS, DESMONTE Y/O TRASLADO DE REDES, EQUIPOS , TRANSFORMADORES, SECCIONADORES EN LOS CASOS NECESARIOS.</t>
  </si>
  <si>
    <t xml:space="preserve">Relocalización Tubería 28" Concreto reforzado CL. III  (Incluye, Suministro, instalación, demolición, excavación, rellenos y puesta en servicio) </t>
  </si>
  <si>
    <t xml:space="preserve">Relocalización Tubería 32" Concreto reforzado CL III  (Incluye, Suministro, instalación, demolición, excavación, rellenos y puesta en servicio) </t>
  </si>
  <si>
    <t xml:space="preserve">Relocalización Tubería 40" Concreto reforzado CL III  (Incluye, Suministro, instalación, demolición, excavación, rellenos y puesta en servicio) </t>
  </si>
  <si>
    <t xml:space="preserve">Relocalización Tubería 36" Concreto reforzado CL III  (Incluye, Suministro, instalación, demolición, excavación, rellenos y puesta en servicio) </t>
  </si>
  <si>
    <t>Soterrado redes MT 11,4kV, incluye obras civiles, exacavaciones, recámaras, ductos PVC TDP 6", cable XLPE 15kV, ducto IMC 6" para transición aérea a subterránea, postes, terminales premoldeados, proteciones eléctricas, desmonte y/o traslado de redes, equipos , transformadores, seccionadores en los casos necesarios.</t>
  </si>
  <si>
    <t>Solución realce redes AT 115kV doble circuito, incluye desmontes y constrcción de obras civiles y eléctricas.</t>
  </si>
  <si>
    <t>INSTALACIONES HIDRAULICAS Y SANITARIAS</t>
  </si>
  <si>
    <t>URBANISMO, ESPACIO PÚBLICO Y PAISAJISMO</t>
  </si>
  <si>
    <t>MOVIMIENTO DE TiERRAS</t>
  </si>
  <si>
    <t>RESUMEN EJECUTIVO DEL PRESUPUESTO TRAMOS 1 Y 2</t>
  </si>
  <si>
    <t>RESUMEN EJECUTIVO DEL PRESUPUESTO RAMAL LA VICTORIA A JUAN REY</t>
  </si>
  <si>
    <t>GEOTECNIA</t>
  </si>
  <si>
    <t>SEÑALIZACIÓN Y SEMAFORIZACIÓN</t>
  </si>
  <si>
    <t>PAVIMENTOS</t>
  </si>
  <si>
    <t>ARQUEOLOGÍA</t>
  </si>
  <si>
    <t>COMPONENTE ELECTROMECANICO - 20 DE JULIO - LA VICTORIA</t>
  </si>
  <si>
    <t>COMPONENTE ELECTROMECANICO - LA VICTORIA - ALTAMIRA</t>
  </si>
  <si>
    <t>COMPONENTE ELECTROMECANICO - LA VICTORIA - JUAN REY</t>
  </si>
  <si>
    <t>VALOR PARCIAL 
(COP)</t>
  </si>
  <si>
    <t>VALOR PARCIAL
(PESOS)</t>
  </si>
  <si>
    <t xml:space="preserve"> ESTACIÓN INTERMEDIA LA VICTORIA</t>
  </si>
  <si>
    <t>ESTIMACIÓN DE COSTOS PREDIALES (FUENTE IDU)</t>
  </si>
  <si>
    <t>VALOR TOTAL ESTIMADO DE INCERTIDUMBRE DADA LA ETAPA DEL PROYECTO. APLICADO SOBRE (1+2+4)</t>
  </si>
  <si>
    <t>VALOR TOTAL ADQUISICION DE PREDIOS A MAYO DE 2021 (FUENTE IDU)</t>
  </si>
  <si>
    <r>
      <t xml:space="preserve">VALOR TOTAL DEL PROYECTO PROYECTADO A FECHA ESTIMADA DEL INICIO DE LA CONSTRUCCIÓN, INCLUYENDO CONSTRUCCIÓN, INTERVENTORIA DE CONSTRUCCIÓN, AJUSTES, ADQUISICIÓN Y DEMOLICIÓN DE PREDIOS A ENERO DE 2023. </t>
    </r>
    <r>
      <rPr>
        <b/>
        <sz val="10"/>
        <color rgb="FFC00000"/>
        <rFont val="Arial Narrow"/>
        <family val="2"/>
      </rPr>
      <t>INCERTIDUMBRE POSITIVA</t>
    </r>
    <r>
      <rPr>
        <b/>
        <sz val="10"/>
        <rFont val="Arial Narrow"/>
        <family val="2"/>
      </rPr>
      <t xml:space="preserve"> (1 + 2 + 4 + 5)</t>
    </r>
  </si>
  <si>
    <r>
      <t>VALOR TOTAL DEL PROYECTO PROYECTADO A FECHA ESTIMADA DEL INICIO DE LA CONSTRUCCIÓN, INCLUYENDO CONSTRUCCIÓN, INTERVENTORIA DE CONSTRUCCIÓN, AJUSTES, ADQUISICIÓN Y DEMOLICIÓN DE PREDIOS A ENERO DE 2023.</t>
    </r>
    <r>
      <rPr>
        <b/>
        <sz val="10"/>
        <color rgb="FFC00000"/>
        <rFont val="Arial Narrow"/>
        <family val="2"/>
      </rPr>
      <t xml:space="preserve"> INCERTIDUMBRE NEGATIVA</t>
    </r>
    <r>
      <rPr>
        <b/>
        <sz val="10"/>
        <rFont val="Arial Narrow"/>
        <family val="2"/>
      </rPr>
      <t xml:space="preserve"> (1 + 2 + 4 + 5)</t>
    </r>
  </si>
  <si>
    <t>Alternativa 3</t>
  </si>
  <si>
    <t>Alternativa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</si>
</sst>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 #,##0.00_-;\-&quot;$&quot;\ * #,##0.00_-;_-&quot;$&quot;\ * &quot;-&quot;??_-;_-@_-"/>
    <numFmt numFmtId="43" formatCode="_-* #,##0.00_-;\-* #,##0.00_-;_-* &quot;-&quot;??_-;_-@_-"/>
    <numFmt numFmtId="164" formatCode="_(&quot;$&quot;\ * #,##0.00_);_(&quot;$&quot;\ * \(#,##0.00\);_(&quot;$&quot;\ * &quot;-&quot;??_);_(@_)"/>
    <numFmt numFmtId="165" formatCode="_(* #,##0.00_);_(* \(#,##0.00\);_(* &quot;-&quot;??_);_(@_)"/>
    <numFmt numFmtId="166" formatCode="#,##0\ &quot;€&quot;;\-#,##0\ &quot;€&quot;"/>
    <numFmt numFmtId="167" formatCode="_-* #,##0.00\ _€_-;\-* #,##0.00\ _€_-;_-* &quot;-&quot;??\ _€_-;_-@_-"/>
    <numFmt numFmtId="168" formatCode="&quot;TRAMO &quot;\ #"/>
    <numFmt numFmtId="169" formatCode="[$$-240A]\ #,##0.00"/>
    <numFmt numFmtId="170" formatCode="_ &quot;$&quot;\ * #,##0.00_ ;_ &quot;$&quot;\ * \-#,##0.00_ ;_ &quot;$&quot;\ * &quot;-&quot;??_ ;_ @_ "/>
    <numFmt numFmtId="171" formatCode="_ * #,##0.00_ ;_ * \-#,##0.00_ ;_ * &quot;-&quot;??_ ;_ @_ "/>
    <numFmt numFmtId="172" formatCode="_-[$€-2]\ * #,##0.00_-;\-[$€-2]\ * #,##0.00_-;_-[$€-2]\ * &quot;-&quot;??_-;_-@_-"/>
    <numFmt numFmtId="173" formatCode="_(* #,##0.0_);_(* \(#,##0.0\);_(* &quot;-&quot;??_);_(@_)"/>
    <numFmt numFmtId="174" formatCode="d/mm/yyyy;@"/>
    <numFmt numFmtId="175" formatCode="#,##0_);\-#,##0"/>
    <numFmt numFmtId="176" formatCode="#,##0.00_);\-#,##0.00"/>
    <numFmt numFmtId="177" formatCode="0.0%"/>
    <numFmt numFmtId="178" formatCode="_-&quot;$&quot;* #,##0.00_-;\-&quot;$&quot;* #,##0.00_-;_-&quot;$&quot;* &quot;-&quot;??_-;_-@_-"/>
    <numFmt numFmtId="179" formatCode="&quot;$&quot;\ #,##0.00"/>
    <numFmt numFmtId="180" formatCode="0.000%"/>
  </numFmts>
  <fonts count="49">
    <font>
      <sz val="11"/>
      <color theme="1"/>
      <name val="Calibri"/>
      <family val="2"/>
      <scheme val="minor"/>
    </font>
    <font>
      <sz val="11"/>
      <color theme="1"/>
      <name val="Arial Narrow"/>
      <family val="2"/>
    </font>
    <font>
      <sz val="11"/>
      <color theme="1"/>
      <name val="Calibri"/>
      <family val="2"/>
      <scheme val="minor"/>
    </font>
    <font>
      <b/>
      <sz val="11"/>
      <color theme="1"/>
      <name val="Calibri"/>
      <family val="2"/>
      <scheme val="minor"/>
    </font>
    <font>
      <sz val="10"/>
      <name val="Arial"/>
      <family val="2"/>
    </font>
    <font>
      <b/>
      <sz val="10"/>
      <name val="Swis721 Md BT"/>
    </font>
    <font>
      <sz val="10"/>
      <name val="Swis721 Md BT"/>
      <family val="2"/>
    </font>
    <font>
      <b/>
      <sz val="10"/>
      <name val="Arial Narrow"/>
      <family val="2"/>
    </font>
    <font>
      <b/>
      <sz val="9"/>
      <name val="Arial Narrow"/>
      <family val="2"/>
    </font>
    <font>
      <sz val="8"/>
      <name val="Arial Narrow"/>
      <family val="2"/>
    </font>
    <font>
      <sz val="9"/>
      <name val="Arial Narrow"/>
      <family val="2"/>
    </font>
    <font>
      <sz val="10"/>
      <name val="Arial"/>
      <family val="2"/>
    </font>
    <font>
      <sz val="11"/>
      <color rgb="FF000000"/>
      <name val="Calibri"/>
      <family val="2"/>
    </font>
    <font>
      <sz val="10"/>
      <color rgb="FF000000"/>
      <name val="Arial"/>
      <family val="2"/>
    </font>
    <font>
      <b/>
      <sz val="8"/>
      <name val="Arial Narrow"/>
      <family val="2"/>
    </font>
    <font>
      <b/>
      <sz val="8"/>
      <color theme="1"/>
      <name val="Calibri"/>
      <family val="2"/>
      <scheme val="minor"/>
    </font>
    <font>
      <b/>
      <sz val="14"/>
      <color theme="1"/>
      <name val="Calibri"/>
      <family val="2"/>
      <scheme val="minor"/>
    </font>
    <font>
      <sz val="8"/>
      <name val="Swis721 Md BT"/>
    </font>
    <font>
      <sz val="8"/>
      <name val="Swis721 Md BT"/>
      <family val="2"/>
    </font>
    <font>
      <sz val="8"/>
      <color theme="1"/>
      <name val="Calibri"/>
      <family val="2"/>
      <scheme val="minor"/>
    </font>
    <font>
      <sz val="10"/>
      <color indexed="8"/>
      <name val="MS Sans Serif"/>
      <family val="2"/>
    </font>
    <font>
      <sz val="11"/>
      <color indexed="8"/>
      <name val="Calibri"/>
      <family val="2"/>
    </font>
    <font>
      <sz val="11"/>
      <color theme="0"/>
      <name val="Calibri"/>
      <family val="2"/>
      <scheme val="minor"/>
    </font>
    <font>
      <sz val="11"/>
      <name val="Calibri"/>
      <family val="2"/>
      <scheme val="minor"/>
    </font>
    <font>
      <sz val="10"/>
      <color rgb="FF000000"/>
      <name val="Times New Roman"/>
      <family val="1"/>
    </font>
    <font>
      <sz val="12"/>
      <name val="Times New Roman"/>
      <family val="1"/>
    </font>
    <font>
      <b/>
      <sz val="12"/>
      <name val="Times New Roman"/>
      <family val="1"/>
    </font>
    <font>
      <sz val="12"/>
      <color theme="1"/>
      <name val="Times New Roman"/>
      <family val="1"/>
    </font>
    <font>
      <b/>
      <sz val="12"/>
      <color theme="1"/>
      <name val="Times New Roman"/>
      <family val="1"/>
    </font>
    <font>
      <sz val="18"/>
      <color rgb="FFFF0000"/>
      <name val="Times New Roman"/>
      <family val="1"/>
    </font>
    <font>
      <b/>
      <sz val="12"/>
      <color rgb="FFFF0000"/>
      <name val="Times New Roman"/>
      <family val="1"/>
    </font>
    <font>
      <sz val="10"/>
      <name val="Times New Roman"/>
      <family val="1"/>
    </font>
    <font>
      <sz val="10"/>
      <name val="Calibri"/>
      <family val="2"/>
      <scheme val="minor"/>
    </font>
    <font>
      <b/>
      <sz val="10"/>
      <name val="Calibri"/>
      <family val="2"/>
      <scheme val="minor"/>
    </font>
    <font>
      <b/>
      <sz val="10"/>
      <color theme="0"/>
      <name val="Calibri"/>
      <family val="2"/>
      <scheme val="minor"/>
    </font>
    <font>
      <sz val="7"/>
      <name val="Calibri"/>
      <family val="2"/>
      <scheme val="minor"/>
    </font>
    <font>
      <b/>
      <sz val="7"/>
      <name val="Calibri"/>
      <family val="2"/>
      <scheme val="minor"/>
    </font>
    <font>
      <b/>
      <sz val="11"/>
      <color theme="1"/>
      <name val="Arial Narrow"/>
      <family val="2"/>
    </font>
    <font>
      <sz val="10"/>
      <color theme="1"/>
      <name val="Arial Narrow"/>
      <family val="2"/>
    </font>
    <font>
      <b/>
      <sz val="10"/>
      <color indexed="9"/>
      <name val="Arial Narrow"/>
      <family val="2"/>
    </font>
    <font>
      <b/>
      <sz val="10"/>
      <color rgb="FFC00000"/>
      <name val="Arial Narrow"/>
      <family val="2"/>
    </font>
    <font>
      <b/>
      <sz val="11"/>
      <name val="Arial Narrow"/>
      <family val="2"/>
    </font>
    <font>
      <b/>
      <sz val="10"/>
      <color theme="1"/>
      <name val="Arial Narrow"/>
      <family val="2"/>
    </font>
    <font>
      <sz val="10"/>
      <name val="Arial Narrow"/>
      <family val="2"/>
    </font>
    <font>
      <b/>
      <sz val="10"/>
      <color rgb="FF000000"/>
      <name val="Arial Narrow"/>
      <family val="2"/>
    </font>
    <font>
      <sz val="10"/>
      <color rgb="FFC00000"/>
      <name val="Arial Narrow"/>
      <family val="2"/>
    </font>
    <font>
      <b/>
      <sz val="14"/>
      <name val="Calibri"/>
      <family val="2"/>
      <scheme val="minor"/>
    </font>
    <font>
      <b/>
      <sz val="14"/>
      <color theme="1"/>
      <name val="Arial Narrow"/>
      <family val="2"/>
    </font>
    <font>
      <b/>
      <sz val="10"/>
      <name val="Swis721 Md BT"/>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99CC"/>
        <bgColor indexed="64"/>
      </patternFill>
    </fill>
    <fill>
      <patternFill patternType="solid">
        <fgColor rgb="FFFFFF66"/>
        <bgColor indexed="64"/>
      </patternFill>
    </fill>
    <fill>
      <patternFill patternType="solid">
        <fgColor theme="8" tint="-0.499984740745262"/>
        <bgColor indexed="64"/>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s>
  <cellStyleXfs count="40">
    <xf numFmtId="0" fontId="0" fillId="0" borderId="0"/>
    <xf numFmtId="0" fontId="4" fillId="0" borderId="0"/>
    <xf numFmtId="0" fontId="4" fillId="0" borderId="0" applyBorder="0"/>
    <xf numFmtId="166" fontId="2" fillId="0" borderId="0" applyFont="0" applyFill="0" applyBorder="0" applyAlignment="0" applyProtection="0"/>
    <xf numFmtId="0" fontId="11" fillId="0" borderId="0"/>
    <xf numFmtId="0" fontId="12" fillId="0" borderId="0"/>
    <xf numFmtId="9" fontId="12" fillId="0" borderId="0" applyFont="0" applyFill="0" applyBorder="0" applyAlignment="0" applyProtection="0"/>
    <xf numFmtId="0" fontId="13" fillId="0" borderId="0" applyNumberFormat="0" applyBorder="0" applyProtection="0"/>
    <xf numFmtId="9" fontId="2"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20" fillId="0" borderId="0"/>
    <xf numFmtId="0" fontId="20" fillId="0" borderId="0"/>
    <xf numFmtId="0" fontId="4" fillId="0" borderId="0"/>
    <xf numFmtId="167"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0" fillId="0" borderId="0"/>
    <xf numFmtId="0" fontId="4" fillId="0" borderId="0"/>
    <xf numFmtId="0" fontId="21" fillId="0" borderId="0"/>
    <xf numFmtId="43" fontId="4" fillId="0" borderId="0" applyFont="0" applyFill="0" applyBorder="0" applyAlignment="0" applyProtection="0"/>
    <xf numFmtId="0" fontId="4" fillId="0" borderId="0"/>
    <xf numFmtId="0" fontId="4" fillId="0" borderId="0" applyBorder="0"/>
    <xf numFmtId="171" fontId="4" fillId="0" borderId="0" applyFont="0" applyFill="0" applyBorder="0" applyAlignment="0" applyProtection="0"/>
    <xf numFmtId="164" fontId="4" fillId="0" borderId="0" applyFont="0" applyFill="0" applyBorder="0" applyAlignment="0" applyProtection="0"/>
    <xf numFmtId="165" fontId="2" fillId="0" borderId="0" applyFont="0" applyFill="0" applyBorder="0" applyAlignment="0" applyProtection="0"/>
    <xf numFmtId="0" fontId="2" fillId="0" borderId="0"/>
    <xf numFmtId="9" fontId="4" fillId="0" borderId="0" applyFont="0" applyFill="0" applyBorder="0" applyAlignment="0" applyProtection="0"/>
    <xf numFmtId="0" fontId="24" fillId="0" borderId="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78" fontId="2" fillId="0" borderId="0" applyFont="0" applyFill="0" applyBorder="0" applyAlignment="0" applyProtection="0"/>
  </cellStyleXfs>
  <cellXfs count="477">
    <xf numFmtId="0" fontId="0" fillId="0" borderId="0" xfId="0"/>
    <xf numFmtId="0" fontId="6" fillId="0" borderId="0" xfId="1" applyFont="1" applyBorder="1" applyAlignment="1"/>
    <xf numFmtId="0" fontId="8" fillId="3" borderId="1" xfId="1" applyFont="1" applyFill="1" applyBorder="1" applyAlignment="1">
      <alignment horizontal="center" vertical="center" wrapText="1"/>
    </xf>
    <xf numFmtId="169" fontId="10" fillId="0" borderId="1" xfId="3" applyNumberFormat="1" applyFont="1" applyFill="1" applyBorder="1" applyAlignment="1">
      <alignment horizontal="right" vertical="center" wrapText="1"/>
    </xf>
    <xf numFmtId="1" fontId="5" fillId="0" borderId="0" xfId="1" applyNumberFormat="1" applyFont="1" applyBorder="1" applyAlignment="1">
      <alignment horizontal="center" vertical="center" wrapText="1"/>
    </xf>
    <xf numFmtId="1" fontId="6" fillId="0" borderId="0" xfId="1" applyNumberFormat="1" applyFont="1" applyBorder="1" applyAlignment="1"/>
    <xf numFmtId="1" fontId="7" fillId="3" borderId="1" xfId="1" applyNumberFormat="1" applyFont="1" applyFill="1" applyBorder="1" applyAlignment="1">
      <alignment horizontal="center" vertical="center" wrapText="1"/>
    </xf>
    <xf numFmtId="1" fontId="8" fillId="3" borderId="1" xfId="1" applyNumberFormat="1" applyFont="1" applyFill="1" applyBorder="1" applyAlignment="1">
      <alignment horizontal="center" vertical="center" wrapText="1"/>
    </xf>
    <xf numFmtId="1" fontId="10" fillId="0" borderId="0" xfId="1" applyNumberFormat="1" applyFont="1" applyFill="1" applyBorder="1" applyAlignment="1">
      <alignment horizontal="center" vertical="center" wrapText="1"/>
    </xf>
    <xf numFmtId="1" fontId="0" fillId="0" borderId="0" xfId="0" applyNumberFormat="1"/>
    <xf numFmtId="0" fontId="6" fillId="0" borderId="0" xfId="1" applyFont="1" applyBorder="1" applyAlignment="1">
      <alignment horizontal="center"/>
    </xf>
    <xf numFmtId="170" fontId="10" fillId="0" borderId="1" xfId="3" applyNumberFormat="1" applyFont="1" applyFill="1" applyBorder="1" applyAlignment="1">
      <alignment horizontal="center" vertical="center"/>
    </xf>
    <xf numFmtId="0" fontId="0" fillId="0" borderId="0" xfId="0" applyAlignment="1">
      <alignment horizontal="center"/>
    </xf>
    <xf numFmtId="1" fontId="7"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3" fontId="6" fillId="0" borderId="0" xfId="1" applyNumberFormat="1" applyFont="1" applyBorder="1" applyAlignment="1"/>
    <xf numFmtId="3" fontId="10" fillId="0" borderId="0" xfId="1" applyNumberFormat="1" applyFont="1" applyFill="1" applyBorder="1" applyAlignment="1">
      <alignment horizontal="center" vertical="center" wrapText="1"/>
    </xf>
    <xf numFmtId="3" fontId="0" fillId="0" borderId="0" xfId="0" applyNumberFormat="1"/>
    <xf numFmtId="0" fontId="0" fillId="0" borderId="0" xfId="0" applyFont="1" applyFill="1" applyBorder="1"/>
    <xf numFmtId="169" fontId="0" fillId="0" borderId="0" xfId="0" applyNumberFormat="1" applyFill="1" applyBorder="1" applyAlignment="1">
      <alignment horizontal="center" vertical="center" wrapText="1"/>
    </xf>
    <xf numFmtId="169" fontId="6" fillId="0" borderId="0" xfId="1" applyNumberFormat="1" applyFont="1" applyFill="1" applyBorder="1" applyAlignment="1"/>
    <xf numFmtId="169" fontId="8" fillId="0" borderId="0" xfId="1" applyNumberFormat="1" applyFont="1" applyFill="1" applyBorder="1" applyAlignment="1">
      <alignment horizontal="left" vertical="center" wrapText="1"/>
    </xf>
    <xf numFmtId="0" fontId="0" fillId="0" borderId="0" xfId="0" applyFill="1"/>
    <xf numFmtId="0" fontId="19" fillId="0" borderId="0" xfId="0" applyFont="1" applyAlignment="1">
      <alignment horizontal="right"/>
    </xf>
    <xf numFmtId="1" fontId="7" fillId="3" borderId="1" xfId="1" applyNumberFormat="1" applyFont="1" applyFill="1" applyBorder="1" applyAlignment="1">
      <alignment horizontal="center" vertical="center"/>
    </xf>
    <xf numFmtId="1" fontId="5" fillId="0" borderId="0" xfId="1" applyNumberFormat="1" applyFont="1" applyBorder="1" applyAlignment="1">
      <alignment horizontal="left" vertical="center"/>
    </xf>
    <xf numFmtId="1" fontId="6" fillId="0" borderId="0" xfId="1" applyNumberFormat="1" applyFont="1" applyBorder="1" applyAlignment="1">
      <alignment horizontal="left"/>
    </xf>
    <xf numFmtId="1" fontId="7" fillId="0" borderId="5" xfId="1" applyNumberFormat="1" applyFont="1" applyFill="1" applyBorder="1" applyAlignment="1">
      <alignment horizontal="left" vertical="center"/>
    </xf>
    <xf numFmtId="1" fontId="0" fillId="0" borderId="0" xfId="0" applyNumberFormat="1" applyAlignment="1">
      <alignment horizontal="left"/>
    </xf>
    <xf numFmtId="169" fontId="6" fillId="0" borderId="0" xfId="1" applyNumberFormat="1" applyFont="1" applyBorder="1" applyAlignment="1"/>
    <xf numFmtId="0" fontId="7" fillId="3" borderId="1" xfId="1" applyFont="1" applyFill="1" applyBorder="1" applyAlignment="1">
      <alignment horizontal="center" vertical="center" wrapText="1"/>
    </xf>
    <xf numFmtId="169" fontId="8" fillId="3" borderId="1" xfId="1" applyNumberFormat="1" applyFont="1" applyFill="1" applyBorder="1" applyAlignment="1">
      <alignment horizontal="center" vertical="center" wrapText="1"/>
    </xf>
    <xf numFmtId="168" fontId="10" fillId="0" borderId="0" xfId="1" applyNumberFormat="1" applyFont="1" applyFill="1" applyBorder="1" applyAlignment="1">
      <alignment horizontal="left" vertical="center" wrapText="1"/>
    </xf>
    <xf numFmtId="0" fontId="10" fillId="0" borderId="0" xfId="1" applyFont="1" applyFill="1" applyBorder="1" applyAlignment="1">
      <alignment horizontal="center" vertical="center" wrapText="1"/>
    </xf>
    <xf numFmtId="0" fontId="10" fillId="0" borderId="0" xfId="1" applyFont="1" applyFill="1" applyBorder="1" applyAlignment="1">
      <alignment horizontal="left" vertical="center" wrapText="1"/>
    </xf>
    <xf numFmtId="169" fontId="10" fillId="0" borderId="0" xfId="1" applyNumberFormat="1" applyFont="1" applyFill="1" applyBorder="1" applyAlignment="1">
      <alignment horizontal="center" vertical="center" wrapText="1"/>
    </xf>
    <xf numFmtId="169" fontId="8" fillId="0" borderId="0" xfId="1" applyNumberFormat="1" applyFont="1" applyFill="1" applyBorder="1" applyAlignment="1">
      <alignment horizontal="center" vertical="center" wrapText="1"/>
    </xf>
    <xf numFmtId="170" fontId="8" fillId="0" borderId="1" xfId="3" applyNumberFormat="1" applyFont="1" applyFill="1" applyBorder="1" applyAlignment="1">
      <alignment horizontal="center" vertical="center" wrapText="1"/>
    </xf>
    <xf numFmtId="1" fontId="9" fillId="0" borderId="2" xfId="2" applyNumberFormat="1" applyFont="1" applyFill="1" applyBorder="1" applyAlignment="1">
      <alignment horizontal="center" vertical="center" wrapText="1"/>
    </xf>
    <xf numFmtId="168" fontId="9" fillId="0" borderId="5" xfId="2" applyNumberFormat="1" applyFont="1" applyFill="1" applyBorder="1" applyAlignment="1">
      <alignment horizontal="left" vertical="center"/>
    </xf>
    <xf numFmtId="1" fontId="14" fillId="0" borderId="1" xfId="2" applyNumberFormat="1" applyFont="1" applyFill="1" applyBorder="1" applyAlignment="1">
      <alignment horizontal="center" vertical="center" wrapText="1"/>
    </xf>
    <xf numFmtId="1" fontId="14" fillId="0" borderId="2" xfId="2" applyNumberFormat="1" applyFont="1" applyFill="1" applyBorder="1" applyAlignment="1">
      <alignment horizontal="center" vertical="center" wrapText="1"/>
    </xf>
    <xf numFmtId="168" fontId="14" fillId="0" borderId="5" xfId="2" applyNumberFormat="1" applyFont="1" applyFill="1" applyBorder="1" applyAlignment="1">
      <alignment horizontal="left" vertical="center"/>
    </xf>
    <xf numFmtId="170" fontId="14" fillId="0" borderId="5" xfId="3" applyNumberFormat="1" applyFont="1" applyFill="1" applyBorder="1" applyAlignment="1">
      <alignment horizontal="left" vertical="center" wrapText="1"/>
    </xf>
    <xf numFmtId="0" fontId="7" fillId="0" borderId="5" xfId="1" applyFont="1" applyFill="1" applyBorder="1" applyAlignment="1">
      <alignment horizontal="center" vertical="center" wrapText="1"/>
    </xf>
    <xf numFmtId="168" fontId="7" fillId="0" borderId="4" xfId="1"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169" fontId="8" fillId="0" borderId="5" xfId="1" applyNumberFormat="1" applyFont="1" applyFill="1" applyBorder="1" applyAlignment="1">
      <alignment horizontal="center" vertical="center" wrapText="1"/>
    </xf>
    <xf numFmtId="0" fontId="0" fillId="0" borderId="0" xfId="0" applyFill="1" applyBorder="1"/>
    <xf numFmtId="0" fontId="0" fillId="0" borderId="0" xfId="0" applyFont="1"/>
    <xf numFmtId="0" fontId="17" fillId="0" borderId="0" xfId="1" applyFont="1" applyBorder="1" applyAlignment="1">
      <alignment horizontal="right" vertical="center"/>
    </xf>
    <xf numFmtId="0" fontId="5" fillId="0" borderId="0" xfId="1" applyFont="1" applyBorder="1" applyAlignment="1">
      <alignment horizontal="centerContinuous" vertical="center" wrapText="1"/>
    </xf>
    <xf numFmtId="0" fontId="0" fillId="0" borderId="0" xfId="0" applyBorder="1" applyAlignment="1">
      <alignment horizontal="centerContinuous" vertical="center" wrapText="1"/>
    </xf>
    <xf numFmtId="4" fontId="10" fillId="0" borderId="1" xfId="3" applyNumberFormat="1" applyFont="1" applyFill="1" applyBorder="1" applyAlignment="1">
      <alignment horizontal="center" vertical="center" wrapText="1"/>
    </xf>
    <xf numFmtId="4" fontId="8" fillId="0" borderId="1" xfId="3" applyNumberFormat="1" applyFont="1" applyFill="1" applyBorder="1" applyAlignment="1">
      <alignment horizontal="center" vertical="center" wrapText="1"/>
    </xf>
    <xf numFmtId="1" fontId="14" fillId="0" borderId="1" xfId="2" applyNumberFormat="1" applyFont="1" applyFill="1" applyBorder="1" applyAlignment="1">
      <alignment horizontal="left" vertical="center"/>
    </xf>
    <xf numFmtId="4" fontId="8" fillId="0" borderId="5" xfId="1" applyNumberFormat="1" applyFont="1" applyFill="1" applyBorder="1" applyAlignment="1">
      <alignment horizontal="center" vertical="center" wrapText="1"/>
    </xf>
    <xf numFmtId="4" fontId="10" fillId="0" borderId="1" xfId="3" applyNumberFormat="1" applyFont="1" applyFill="1" applyBorder="1" applyAlignment="1" applyProtection="1">
      <alignment horizontal="center" vertical="center" wrapText="1"/>
      <protection locked="0"/>
    </xf>
    <xf numFmtId="0" fontId="0" fillId="0" borderId="0" xfId="0" applyAlignment="1">
      <alignment horizontal="right"/>
    </xf>
    <xf numFmtId="0" fontId="6" fillId="0" borderId="0" xfId="1" applyFont="1" applyBorder="1" applyAlignment="1">
      <alignment horizontal="right"/>
    </xf>
    <xf numFmtId="0" fontId="7" fillId="0" borderId="5" xfId="1" applyFont="1" applyFill="1" applyBorder="1" applyAlignment="1">
      <alignment horizontal="right" vertical="center" wrapText="1"/>
    </xf>
    <xf numFmtId="3" fontId="14" fillId="0" borderId="1" xfId="2" applyNumberFormat="1" applyFont="1" applyFill="1" applyBorder="1" applyAlignment="1">
      <alignment horizontal="right" vertical="center" wrapText="1"/>
    </xf>
    <xf numFmtId="169" fontId="8" fillId="3" borderId="0" xfId="1" applyNumberFormat="1" applyFont="1" applyFill="1" applyBorder="1" applyAlignment="1">
      <alignment horizontal="right" vertical="center" wrapText="1"/>
    </xf>
    <xf numFmtId="169" fontId="0" fillId="0" borderId="0" xfId="0" applyNumberFormat="1"/>
    <xf numFmtId="0" fontId="0" fillId="0" borderId="0" xfId="0"/>
    <xf numFmtId="170" fontId="10" fillId="0" borderId="1" xfId="3" applyNumberFormat="1" applyFont="1" applyFill="1" applyBorder="1" applyAlignment="1" applyProtection="1">
      <alignment horizontal="center" vertical="center"/>
      <protection locked="0"/>
    </xf>
    <xf numFmtId="3" fontId="0" fillId="0" borderId="0" xfId="0" applyNumberFormat="1" applyBorder="1" applyAlignment="1">
      <alignment horizontal="centerContinuous" vertical="center" wrapText="1"/>
    </xf>
    <xf numFmtId="169" fontId="8" fillId="0" borderId="1" xfId="3" applyNumberFormat="1" applyFont="1" applyFill="1" applyBorder="1" applyAlignment="1">
      <alignment horizontal="right" vertical="center" wrapText="1"/>
    </xf>
    <xf numFmtId="0" fontId="0" fillId="0" borderId="0" xfId="0" applyFont="1" applyFill="1"/>
    <xf numFmtId="0" fontId="3" fillId="0" borderId="0" xfId="0" applyFont="1" applyFill="1"/>
    <xf numFmtId="0" fontId="17" fillId="0" borderId="0" xfId="1" applyFont="1" applyFill="1" applyBorder="1" applyAlignment="1">
      <alignment horizontal="right" vertical="center"/>
    </xf>
    <xf numFmtId="0" fontId="16" fillId="0" borderId="0" xfId="0" applyFont="1" applyAlignment="1">
      <alignment horizontal="centerContinuous" vertical="center"/>
    </xf>
    <xf numFmtId="169" fontId="0" fillId="0" borderId="0" xfId="0" applyNumberFormat="1" applyBorder="1" applyAlignment="1">
      <alignment horizontal="centerContinuous" vertical="center" wrapText="1"/>
    </xf>
    <xf numFmtId="0" fontId="22" fillId="0" borderId="0" xfId="0" applyFont="1"/>
    <xf numFmtId="170" fontId="9" fillId="0" borderId="3" xfId="3" applyNumberFormat="1" applyFont="1" applyFill="1" applyBorder="1" applyAlignment="1">
      <alignment horizontal="left" vertical="center" wrapText="1"/>
    </xf>
    <xf numFmtId="0" fontId="6" fillId="0" borderId="0" xfId="1" applyFont="1" applyBorder="1" applyAlignment="1">
      <alignment wrapText="1"/>
    </xf>
    <xf numFmtId="170" fontId="14" fillId="0" borderId="3" xfId="3" applyNumberFormat="1" applyFont="1" applyFill="1" applyBorder="1" applyAlignment="1">
      <alignment horizontal="left" vertical="center" wrapText="1"/>
    </xf>
    <xf numFmtId="0" fontId="0" fillId="0" borderId="0" xfId="0" applyAlignment="1">
      <alignment wrapText="1"/>
    </xf>
    <xf numFmtId="168" fontId="14" fillId="4" borderId="2" xfId="2" applyNumberFormat="1" applyFont="1" applyFill="1" applyBorder="1" applyAlignment="1">
      <alignment horizontal="left" vertical="center"/>
    </xf>
    <xf numFmtId="0" fontId="15" fillId="4" borderId="4" xfId="0" applyFont="1" applyFill="1" applyBorder="1"/>
    <xf numFmtId="170" fontId="9" fillId="4" borderId="3" xfId="3" applyNumberFormat="1" applyFont="1" applyFill="1" applyBorder="1" applyAlignment="1">
      <alignment horizontal="left" vertical="center" wrapText="1"/>
    </xf>
    <xf numFmtId="170" fontId="8" fillId="4" borderId="1" xfId="3" applyNumberFormat="1" applyFont="1" applyFill="1" applyBorder="1" applyAlignment="1">
      <alignment horizontal="center" vertical="center" wrapText="1"/>
    </xf>
    <xf numFmtId="4" fontId="8" fillId="4" borderId="1" xfId="3" applyNumberFormat="1" applyFont="1" applyFill="1" applyBorder="1" applyAlignment="1">
      <alignment horizontal="center" vertical="center" wrapText="1"/>
    </xf>
    <xf numFmtId="169" fontId="8" fillId="4" borderId="1" xfId="3" applyNumberFormat="1" applyFont="1" applyFill="1" applyBorder="1" applyAlignment="1">
      <alignment horizontal="right" vertical="center" wrapText="1"/>
    </xf>
    <xf numFmtId="170" fontId="14" fillId="4" borderId="3" xfId="3" applyNumberFormat="1" applyFont="1" applyFill="1" applyBorder="1" applyAlignment="1">
      <alignment horizontal="left" vertical="center" wrapText="1"/>
    </xf>
    <xf numFmtId="168" fontId="5" fillId="0" borderId="0" xfId="1" applyNumberFormat="1" applyFont="1" applyFill="1" applyBorder="1" applyAlignment="1">
      <alignment horizontal="centerContinuous" vertical="center" wrapText="1"/>
    </xf>
    <xf numFmtId="168" fontId="6" fillId="0" borderId="0" xfId="1" applyNumberFormat="1" applyFont="1" applyFill="1" applyBorder="1" applyAlignment="1">
      <alignment horizontal="left"/>
    </xf>
    <xf numFmtId="0" fontId="8" fillId="0" borderId="0" xfId="1" applyFont="1" applyFill="1" applyBorder="1" applyAlignment="1">
      <alignment horizontal="centerContinuous" vertical="center" wrapText="1"/>
    </xf>
    <xf numFmtId="0" fontId="0" fillId="0" borderId="0" xfId="0" applyBorder="1" applyAlignment="1">
      <alignment horizontal="center" vertical="center" wrapText="1"/>
    </xf>
    <xf numFmtId="0" fontId="0" fillId="0" borderId="0" xfId="31" applyNumberFormat="1" applyFont="1" applyBorder="1" applyAlignment="1">
      <alignment horizontal="center" vertical="center" wrapText="1"/>
    </xf>
    <xf numFmtId="172" fontId="0" fillId="0" borderId="0" xfId="0" applyNumberFormat="1" applyFill="1" applyBorder="1" applyAlignment="1">
      <alignment horizontal="centerContinuous" vertical="center" wrapText="1"/>
    </xf>
    <xf numFmtId="172" fontId="0" fillId="0" borderId="0" xfId="0" applyNumberFormat="1" applyBorder="1" applyAlignment="1">
      <alignment horizontal="centerContinuous" vertical="center" wrapText="1"/>
    </xf>
    <xf numFmtId="44" fontId="0" fillId="0" borderId="0" xfId="32" applyFont="1" applyBorder="1" applyAlignment="1">
      <alignment horizontal="centerContinuous" vertical="center" wrapText="1"/>
    </xf>
    <xf numFmtId="0" fontId="6" fillId="0" borderId="0" xfId="31" applyNumberFormat="1" applyFont="1" applyBorder="1" applyAlignment="1">
      <alignment horizontal="center"/>
    </xf>
    <xf numFmtId="172" fontId="6" fillId="0" borderId="0" xfId="1" applyNumberFormat="1" applyFont="1" applyFill="1" applyBorder="1" applyAlignment="1"/>
    <xf numFmtId="172" fontId="18" fillId="0" borderId="0" xfId="1" applyNumberFormat="1" applyFont="1" applyBorder="1" applyAlignment="1"/>
    <xf numFmtId="44" fontId="18" fillId="0" borderId="0" xfId="32" applyFont="1" applyBorder="1" applyAlignment="1"/>
    <xf numFmtId="0" fontId="7" fillId="3" borderId="1" xfId="31" applyNumberFormat="1" applyFont="1" applyFill="1" applyBorder="1" applyAlignment="1">
      <alignment horizontal="center" vertical="center" wrapText="1"/>
    </xf>
    <xf numFmtId="172" fontId="8" fillId="3" borderId="1" xfId="1" applyNumberFormat="1" applyFont="1" applyFill="1" applyBorder="1" applyAlignment="1">
      <alignment horizontal="center" vertical="center" wrapText="1"/>
    </xf>
    <xf numFmtId="0" fontId="8" fillId="0" borderId="5" xfId="31" applyNumberFormat="1" applyFont="1" applyFill="1" applyBorder="1" applyAlignment="1">
      <alignment horizontal="center" vertical="center" wrapText="1"/>
    </xf>
    <xf numFmtId="172" fontId="8" fillId="0" borderId="5" xfId="1" applyNumberFormat="1" applyFont="1" applyFill="1" applyBorder="1" applyAlignment="1">
      <alignment horizontal="center" vertical="center" wrapText="1"/>
    </xf>
    <xf numFmtId="0" fontId="8" fillId="4" borderId="1" xfId="31" applyNumberFormat="1" applyFont="1" applyFill="1" applyBorder="1" applyAlignment="1">
      <alignment horizontal="center" vertical="center" wrapText="1"/>
    </xf>
    <xf numFmtId="172" fontId="8" fillId="4" borderId="1" xfId="3" applyNumberFormat="1" applyFont="1" applyFill="1" applyBorder="1" applyAlignment="1">
      <alignment horizontal="right" vertical="center" wrapText="1"/>
    </xf>
    <xf numFmtId="170" fontId="14" fillId="0" borderId="3" xfId="3" applyNumberFormat="1" applyFont="1" applyFill="1" applyBorder="1" applyAlignment="1">
      <alignment horizontal="center" vertical="center" wrapText="1"/>
    </xf>
    <xf numFmtId="0" fontId="14" fillId="0" borderId="3" xfId="31" applyNumberFormat="1" applyFont="1" applyFill="1" applyBorder="1" applyAlignment="1">
      <alignment horizontal="center" vertical="center" wrapText="1"/>
    </xf>
    <xf numFmtId="172" fontId="10" fillId="0" borderId="1" xfId="3" applyNumberFormat="1" applyFont="1" applyFill="1" applyBorder="1" applyAlignment="1">
      <alignment horizontal="right" vertical="center" wrapText="1"/>
    </xf>
    <xf numFmtId="44" fontId="10" fillId="0" borderId="1" xfId="32" applyFont="1" applyFill="1" applyBorder="1" applyAlignment="1">
      <alignment horizontal="right" vertical="center" wrapText="1"/>
    </xf>
    <xf numFmtId="170" fontId="14" fillId="4" borderId="3" xfId="3" applyNumberFormat="1" applyFont="1" applyFill="1" applyBorder="1" applyAlignment="1">
      <alignment horizontal="center" vertical="center" wrapText="1"/>
    </xf>
    <xf numFmtId="0" fontId="14" fillId="4" borderId="3" xfId="31" applyNumberFormat="1" applyFont="1" applyFill="1" applyBorder="1" applyAlignment="1">
      <alignment horizontal="center" vertical="center" wrapText="1"/>
    </xf>
    <xf numFmtId="172" fontId="10" fillId="4" borderId="1" xfId="3" applyNumberFormat="1" applyFont="1" applyFill="1" applyBorder="1" applyAlignment="1">
      <alignment horizontal="right" vertical="center" wrapText="1"/>
    </xf>
    <xf numFmtId="0" fontId="14" fillId="0" borderId="3" xfId="3" applyNumberFormat="1" applyFont="1" applyFill="1" applyBorder="1" applyAlignment="1">
      <alignment horizontal="center" vertical="center" wrapText="1"/>
    </xf>
    <xf numFmtId="0" fontId="14" fillId="4" borderId="3" xfId="3" applyNumberFormat="1" applyFont="1" applyFill="1" applyBorder="1" applyAlignment="1">
      <alignment horizontal="center" vertical="center" wrapText="1"/>
    </xf>
    <xf numFmtId="170" fontId="9" fillId="0" borderId="3" xfId="3" applyNumberFormat="1" applyFont="1" applyFill="1" applyBorder="1" applyAlignment="1">
      <alignment horizontal="center" vertical="center" wrapText="1"/>
    </xf>
    <xf numFmtId="0" fontId="9" fillId="0" borderId="3" xfId="3" applyNumberFormat="1" applyFont="1" applyFill="1" applyBorder="1" applyAlignment="1">
      <alignment horizontal="center" vertical="center" wrapText="1"/>
    </xf>
    <xf numFmtId="0" fontId="9" fillId="4" borderId="3" xfId="3" applyNumberFormat="1" applyFont="1" applyFill="1" applyBorder="1" applyAlignment="1">
      <alignment horizontal="center" vertical="center" wrapText="1"/>
    </xf>
    <xf numFmtId="170" fontId="10" fillId="4" borderId="1" xfId="3" applyNumberFormat="1" applyFont="1" applyFill="1" applyBorder="1" applyAlignment="1">
      <alignment horizontal="center" vertical="center"/>
    </xf>
    <xf numFmtId="0" fontId="10" fillId="4" borderId="1" xfId="31" applyNumberFormat="1" applyFont="1" applyFill="1" applyBorder="1" applyAlignment="1">
      <alignment horizontal="center" vertical="center" wrapText="1"/>
    </xf>
    <xf numFmtId="0" fontId="10" fillId="0" borderId="0" xfId="31" applyNumberFormat="1" applyFont="1" applyFill="1" applyBorder="1" applyAlignment="1">
      <alignment horizontal="center" vertical="center" wrapText="1"/>
    </xf>
    <xf numFmtId="172" fontId="10" fillId="0" borderId="0" xfId="1" applyNumberFormat="1" applyFont="1" applyFill="1" applyBorder="1" applyAlignment="1">
      <alignment horizontal="center" vertical="center" wrapText="1"/>
    </xf>
    <xf numFmtId="44" fontId="10" fillId="0" borderId="0" xfId="32" applyFont="1" applyFill="1" applyBorder="1" applyAlignment="1">
      <alignment horizontal="center" vertical="center" wrapText="1"/>
    </xf>
    <xf numFmtId="172" fontId="0" fillId="0" borderId="0" xfId="0" applyNumberFormat="1" applyFill="1"/>
    <xf numFmtId="172" fontId="0" fillId="0" borderId="0" xfId="0" applyNumberFormat="1"/>
    <xf numFmtId="44" fontId="0" fillId="0" borderId="0" xfId="32" applyFont="1"/>
    <xf numFmtId="0" fontId="0" fillId="0" borderId="0" xfId="31" applyNumberFormat="1" applyFont="1" applyAlignment="1">
      <alignment horizontal="center"/>
    </xf>
    <xf numFmtId="172" fontId="22" fillId="0" borderId="0" xfId="0" applyNumberFormat="1" applyFont="1" applyFill="1"/>
    <xf numFmtId="0" fontId="27" fillId="0" borderId="0" xfId="0" applyFont="1" applyAlignment="1">
      <alignment vertical="center"/>
    </xf>
    <xf numFmtId="0" fontId="28" fillId="2" borderId="11" xfId="0" applyFont="1" applyFill="1" applyBorder="1" applyAlignment="1">
      <alignment horizontal="center" vertical="center"/>
    </xf>
    <xf numFmtId="0" fontId="28" fillId="2" borderId="10" xfId="0" applyFont="1" applyFill="1" applyBorder="1" applyAlignment="1">
      <alignment horizontal="center" vertical="center"/>
    </xf>
    <xf numFmtId="0" fontId="27" fillId="2" borderId="15" xfId="0" applyFont="1" applyFill="1" applyBorder="1" applyAlignment="1">
      <alignment horizontal="center" vertical="center"/>
    </xf>
    <xf numFmtId="0" fontId="25" fillId="2" borderId="18" xfId="0" applyFont="1" applyFill="1" applyBorder="1" applyAlignment="1">
      <alignment horizontal="center" vertical="center"/>
    </xf>
    <xf numFmtId="0" fontId="29" fillId="0" borderId="0" xfId="0" applyFont="1" applyFill="1" applyAlignment="1">
      <alignment vertical="center" wrapText="1"/>
    </xf>
    <xf numFmtId="0" fontId="29" fillId="0" borderId="0" xfId="0" applyFont="1" applyFill="1" applyAlignment="1">
      <alignment horizontal="center" vertical="center" wrapText="1"/>
    </xf>
    <xf numFmtId="0" fontId="27" fillId="2" borderId="0" xfId="0" applyFont="1" applyFill="1" applyAlignment="1">
      <alignment vertical="center"/>
    </xf>
    <xf numFmtId="0" fontId="27" fillId="2" borderId="0" xfId="0" applyFont="1" applyFill="1" applyAlignment="1">
      <alignment vertical="center" wrapText="1"/>
    </xf>
    <xf numFmtId="4" fontId="27" fillId="2" borderId="0" xfId="0" applyNumberFormat="1" applyFont="1" applyFill="1" applyAlignment="1">
      <alignment vertical="center"/>
    </xf>
    <xf numFmtId="0" fontId="26" fillId="0" borderId="18" xfId="0" applyFont="1" applyFill="1" applyBorder="1" applyAlignment="1" applyProtection="1">
      <alignment horizontal="center" vertical="center" wrapText="1"/>
    </xf>
    <xf numFmtId="4" fontId="29" fillId="0" borderId="0" xfId="0" applyNumberFormat="1" applyFont="1" applyFill="1" applyBorder="1" applyAlignment="1">
      <alignment vertical="center" wrapText="1"/>
    </xf>
    <xf numFmtId="174" fontId="30" fillId="0" borderId="17" xfId="0" applyNumberFormat="1" applyFont="1" applyFill="1" applyBorder="1" applyAlignment="1" applyProtection="1">
      <alignment horizontal="left" vertical="center" wrapText="1"/>
    </xf>
    <xf numFmtId="0" fontId="26" fillId="0" borderId="6" xfId="0" applyFont="1" applyFill="1" applyBorder="1" applyAlignment="1" applyProtection="1">
      <alignment horizontal="center" vertical="center" wrapText="1"/>
    </xf>
    <xf numFmtId="4" fontId="26" fillId="0" borderId="6" xfId="31" applyNumberFormat="1" applyFont="1" applyFill="1" applyBorder="1" applyAlignment="1" applyProtection="1">
      <alignment horizontal="center" vertical="center" wrapText="1"/>
    </xf>
    <xf numFmtId="0" fontId="25" fillId="0" borderId="6" xfId="0" applyFont="1" applyFill="1" applyBorder="1" applyAlignment="1">
      <alignment vertical="center" wrapText="1"/>
    </xf>
    <xf numFmtId="0" fontId="25" fillId="0" borderId="6" xfId="0" applyFont="1" applyFill="1" applyBorder="1" applyAlignment="1">
      <alignment horizontal="center" vertical="center"/>
    </xf>
    <xf numFmtId="0" fontId="25" fillId="0" borderId="6" xfId="0" applyFont="1" applyFill="1" applyBorder="1" applyAlignment="1">
      <alignment vertical="center"/>
    </xf>
    <xf numFmtId="0" fontId="25" fillId="0" borderId="6" xfId="0" applyFont="1" applyFill="1" applyBorder="1" applyAlignment="1">
      <alignment horizontal="center" vertical="center" wrapText="1"/>
    </xf>
    <xf numFmtId="4" fontId="25" fillId="0" borderId="6" xfId="0" applyNumberFormat="1" applyFont="1" applyFill="1" applyBorder="1" applyAlignment="1">
      <alignment horizontal="center" vertical="center"/>
    </xf>
    <xf numFmtId="0" fontId="25" fillId="0" borderId="0" xfId="0" applyFont="1" applyAlignment="1">
      <alignment vertical="center"/>
    </xf>
    <xf numFmtId="0" fontId="25" fillId="6" borderId="6" xfId="0" applyFont="1" applyFill="1" applyBorder="1" applyAlignment="1">
      <alignment vertical="center" wrapText="1"/>
    </xf>
    <xf numFmtId="0" fontId="25" fillId="6" borderId="6" xfId="0" applyFont="1" applyFill="1" applyBorder="1" applyAlignment="1">
      <alignment horizontal="center" vertical="center"/>
    </xf>
    <xf numFmtId="0" fontId="25" fillId="6" borderId="6" xfId="0" applyFont="1" applyFill="1" applyBorder="1" applyAlignment="1">
      <alignment vertical="center"/>
    </xf>
    <xf numFmtId="0" fontId="25" fillId="6" borderId="6" xfId="0" applyFont="1" applyFill="1" applyBorder="1" applyAlignment="1">
      <alignment horizontal="center" vertical="center" wrapText="1"/>
    </xf>
    <xf numFmtId="4" fontId="25" fillId="6" borderId="6" xfId="0" applyNumberFormat="1" applyFont="1" applyFill="1" applyBorder="1" applyAlignment="1">
      <alignment horizontal="center" vertical="center"/>
    </xf>
    <xf numFmtId="0" fontId="25" fillId="6" borderId="0" xfId="0" applyFont="1" applyFill="1" applyAlignment="1">
      <alignment vertical="center"/>
    </xf>
    <xf numFmtId="0" fontId="25" fillId="0" borderId="10" xfId="0" applyFont="1" applyFill="1" applyBorder="1" applyAlignment="1">
      <alignment vertical="center" wrapText="1"/>
    </xf>
    <xf numFmtId="0" fontId="25" fillId="0" borderId="10" xfId="0" applyFont="1" applyFill="1" applyBorder="1" applyAlignment="1">
      <alignment horizontal="center" vertical="center"/>
    </xf>
    <xf numFmtId="0" fontId="25" fillId="0" borderId="10" xfId="0" applyFont="1" applyFill="1" applyBorder="1" applyAlignment="1">
      <alignment vertical="center"/>
    </xf>
    <xf numFmtId="0" fontId="25" fillId="0" borderId="10" xfId="0" applyFont="1" applyFill="1" applyBorder="1" applyAlignment="1">
      <alignment horizontal="center" vertical="center" wrapText="1"/>
    </xf>
    <xf numFmtId="4" fontId="25" fillId="0" borderId="10" xfId="0" applyNumberFormat="1" applyFont="1" applyFill="1" applyBorder="1" applyAlignment="1">
      <alignment horizontal="center" vertical="center"/>
    </xf>
    <xf numFmtId="0" fontId="27" fillId="0" borderId="19" xfId="0" applyFont="1" applyBorder="1" applyAlignment="1">
      <alignment vertical="center" wrapText="1"/>
    </xf>
    <xf numFmtId="0" fontId="27" fillId="0" borderId="19" xfId="0" applyFont="1" applyBorder="1" applyAlignment="1">
      <alignment horizontal="center" vertical="center"/>
    </xf>
    <xf numFmtId="0" fontId="27" fillId="0" borderId="19" xfId="0" applyFont="1" applyBorder="1" applyAlignment="1">
      <alignment vertical="center"/>
    </xf>
    <xf numFmtId="0" fontId="27" fillId="0" borderId="19" xfId="0" applyFont="1" applyBorder="1" applyAlignment="1">
      <alignment horizontal="center" vertical="center" wrapText="1"/>
    </xf>
    <xf numFmtId="0" fontId="27" fillId="0" borderId="20" xfId="0" applyFont="1" applyBorder="1" applyAlignment="1">
      <alignment vertical="center" wrapText="1"/>
    </xf>
    <xf numFmtId="0" fontId="25" fillId="0" borderId="19" xfId="0" applyFont="1" applyFill="1" applyBorder="1" applyAlignment="1">
      <alignment horizontal="center" vertical="center" wrapText="1"/>
    </xf>
    <xf numFmtId="4" fontId="25" fillId="0" borderId="19" xfId="0" applyNumberFormat="1" applyFont="1" applyFill="1" applyBorder="1" applyAlignment="1">
      <alignment horizontal="center" vertical="center"/>
    </xf>
    <xf numFmtId="0" fontId="25" fillId="0" borderId="18" xfId="0" applyFont="1" applyBorder="1" applyAlignment="1">
      <alignment vertical="center" wrapText="1"/>
    </xf>
    <xf numFmtId="0" fontId="27" fillId="0" borderId="6" xfId="0" applyFont="1" applyFill="1" applyBorder="1" applyAlignment="1">
      <alignment horizontal="center" vertical="center" wrapText="1"/>
    </xf>
    <xf numFmtId="0" fontId="27" fillId="0" borderId="6" xfId="0" applyFont="1" applyFill="1" applyBorder="1" applyAlignment="1">
      <alignment vertical="center" wrapText="1"/>
    </xf>
    <xf numFmtId="0" fontId="27" fillId="0" borderId="6" xfId="0" applyFont="1" applyFill="1" applyBorder="1" applyAlignment="1">
      <alignment horizontal="center" vertical="center"/>
    </xf>
    <xf numFmtId="0" fontId="25" fillId="0" borderId="14" xfId="0" applyFont="1" applyBorder="1" applyAlignment="1">
      <alignment vertical="center" wrapText="1"/>
    </xf>
    <xf numFmtId="0" fontId="27" fillId="0" borderId="10" xfId="0"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6" xfId="0" applyFont="1" applyBorder="1" applyAlignment="1">
      <alignment vertical="center" wrapText="1"/>
    </xf>
    <xf numFmtId="0" fontId="27" fillId="0" borderId="6" xfId="0" applyFont="1" applyBorder="1" applyAlignment="1">
      <alignment horizontal="center" vertical="center"/>
    </xf>
    <xf numFmtId="0" fontId="27" fillId="0" borderId="6" xfId="0" applyFont="1" applyBorder="1" applyAlignment="1">
      <alignment vertical="center"/>
    </xf>
    <xf numFmtId="0" fontId="27" fillId="0" borderId="6" xfId="0" applyFont="1" applyBorder="1" applyAlignment="1">
      <alignment horizontal="center" vertical="center" wrapText="1"/>
    </xf>
    <xf numFmtId="0" fontId="25" fillId="0" borderId="6" xfId="0" applyFont="1" applyBorder="1" applyAlignment="1">
      <alignment vertical="center" wrapText="1"/>
    </xf>
    <xf numFmtId="0" fontId="27" fillId="0" borderId="0" xfId="0" applyFont="1" applyAlignment="1">
      <alignment horizontal="center" vertical="center"/>
    </xf>
    <xf numFmtId="0" fontId="27" fillId="0" borderId="0" xfId="0" applyFont="1" applyBorder="1" applyAlignment="1">
      <alignment vertical="center"/>
    </xf>
    <xf numFmtId="0" fontId="27" fillId="0" borderId="0" xfId="0" applyFont="1" applyBorder="1" applyAlignment="1">
      <alignment horizontal="center" vertical="center"/>
    </xf>
    <xf numFmtId="0" fontId="27" fillId="0" borderId="0" xfId="0" applyFont="1" applyAlignment="1">
      <alignment vertical="center" wrapText="1"/>
    </xf>
    <xf numFmtId="4" fontId="27" fillId="0" borderId="0" xfId="0" applyNumberFormat="1" applyFont="1" applyAlignment="1">
      <alignment vertical="center"/>
    </xf>
    <xf numFmtId="0" fontId="32" fillId="0" borderId="0" xfId="0" applyFont="1" applyAlignment="1">
      <alignment horizontal="center" vertical="center"/>
    </xf>
    <xf numFmtId="4" fontId="32" fillId="8" borderId="0" xfId="0" applyNumberFormat="1" applyFont="1" applyFill="1" applyAlignment="1">
      <alignment horizontal="center" vertical="center"/>
    </xf>
    <xf numFmtId="172" fontId="32" fillId="0" borderId="0" xfId="0" applyNumberFormat="1" applyFont="1" applyAlignment="1">
      <alignment horizontal="center" vertical="center"/>
    </xf>
    <xf numFmtId="4" fontId="32" fillId="0" borderId="0" xfId="0" applyNumberFormat="1" applyFont="1" applyAlignment="1">
      <alignment horizontal="center" vertical="center"/>
    </xf>
    <xf numFmtId="0" fontId="0" fillId="0" borderId="0" xfId="0" applyAlignment="1">
      <alignment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5" borderId="6" xfId="0" applyFont="1" applyFill="1" applyBorder="1" applyAlignment="1">
      <alignment horizontal="center" vertical="center"/>
    </xf>
    <xf numFmtId="172" fontId="0" fillId="0" borderId="0" xfId="0" applyNumberFormat="1" applyAlignment="1">
      <alignment vertical="center" wrapText="1"/>
    </xf>
    <xf numFmtId="4" fontId="0" fillId="0" borderId="0" xfId="0" applyNumberFormat="1" applyAlignment="1">
      <alignment vertical="center" wrapText="1"/>
    </xf>
    <xf numFmtId="0" fontId="33" fillId="0" borderId="0" xfId="0" applyFont="1" applyAlignment="1">
      <alignment horizontal="center" vertical="center" wrapText="1"/>
    </xf>
    <xf numFmtId="0" fontId="33" fillId="5" borderId="6" xfId="0" applyFont="1" applyFill="1" applyBorder="1" applyAlignment="1">
      <alignment vertical="center" wrapText="1"/>
    </xf>
    <xf numFmtId="3" fontId="33" fillId="5" borderId="6" xfId="0" applyNumberFormat="1" applyFont="1" applyFill="1" applyBorder="1" applyAlignment="1">
      <alignment horizontal="center" vertical="center"/>
    </xf>
    <xf numFmtId="0" fontId="32" fillId="0" borderId="6" xfId="0" applyFont="1" applyBorder="1" applyAlignment="1">
      <alignment horizontal="center" vertical="center"/>
    </xf>
    <xf numFmtId="0" fontId="34" fillId="0" borderId="0" xfId="0" applyFont="1" applyAlignment="1">
      <alignment horizontal="center" vertical="center" wrapText="1"/>
    </xf>
    <xf numFmtId="3" fontId="33" fillId="9" borderId="6" xfId="0" applyNumberFormat="1" applyFont="1" applyFill="1" applyBorder="1" applyAlignment="1">
      <alignment horizontal="center" vertical="center"/>
    </xf>
    <xf numFmtId="3" fontId="33" fillId="9" borderId="6" xfId="0" applyNumberFormat="1" applyFont="1" applyFill="1" applyBorder="1" applyAlignment="1">
      <alignment horizontal="center" vertical="center" wrapText="1"/>
    </xf>
    <xf numFmtId="172" fontId="33" fillId="9" borderId="6" xfId="0" applyNumberFormat="1" applyFont="1" applyFill="1" applyBorder="1" applyAlignment="1">
      <alignment horizontal="center" vertical="center" wrapText="1"/>
    </xf>
    <xf numFmtId="4" fontId="33" fillId="9" borderId="6" xfId="0" applyNumberFormat="1" applyFont="1" applyFill="1" applyBorder="1" applyAlignment="1">
      <alignment horizontal="center" vertical="center" wrapText="1"/>
    </xf>
    <xf numFmtId="175" fontId="35" fillId="3" borderId="6" xfId="0" applyNumberFormat="1" applyFont="1" applyFill="1" applyBorder="1" applyAlignment="1">
      <alignment horizontal="center" vertical="center" wrapText="1"/>
    </xf>
    <xf numFmtId="175" fontId="36" fillId="3" borderId="6" xfId="0" applyNumberFormat="1" applyFont="1" applyFill="1" applyBorder="1" applyAlignment="1">
      <alignment horizontal="left" vertical="center" wrapText="1"/>
    </xf>
    <xf numFmtId="175" fontId="35" fillId="3" borderId="6" xfId="0" applyNumberFormat="1" applyFont="1" applyFill="1" applyBorder="1" applyAlignment="1">
      <alignment horizontal="center" vertical="center"/>
    </xf>
    <xf numFmtId="172" fontId="36" fillId="3" borderId="6" xfId="0" applyNumberFormat="1" applyFont="1" applyFill="1" applyBorder="1" applyAlignment="1">
      <alignment horizontal="center" vertical="center"/>
    </xf>
    <xf numFmtId="4" fontId="36" fillId="3" borderId="6" xfId="0" applyNumberFormat="1" applyFont="1" applyFill="1" applyBorder="1" applyAlignment="1">
      <alignment horizontal="center" vertical="center"/>
    </xf>
    <xf numFmtId="172" fontId="35" fillId="3" borderId="6" xfId="0" applyNumberFormat="1" applyFont="1" applyFill="1" applyBorder="1" applyAlignment="1">
      <alignment horizontal="center" vertical="center"/>
    </xf>
    <xf numFmtId="176" fontId="35" fillId="0" borderId="6" xfId="0" applyNumberFormat="1" applyFont="1" applyBorder="1" applyAlignment="1">
      <alignment horizontal="center" vertical="center" wrapText="1"/>
    </xf>
    <xf numFmtId="176" fontId="35" fillId="0" borderId="6" xfId="0" applyNumberFormat="1" applyFont="1" applyBorder="1" applyAlignment="1">
      <alignment horizontal="left" vertical="center" wrapText="1"/>
    </xf>
    <xf numFmtId="176" fontId="35" fillId="0" borderId="6" xfId="0" applyNumberFormat="1" applyFont="1" applyBorder="1" applyAlignment="1">
      <alignment horizontal="center" vertical="center"/>
    </xf>
    <xf numFmtId="172" fontId="35" fillId="0" borderId="6" xfId="0" applyNumberFormat="1" applyFont="1" applyBorder="1" applyAlignment="1">
      <alignment horizontal="center" vertical="center"/>
    </xf>
    <xf numFmtId="4" fontId="35" fillId="0" borderId="6" xfId="0" applyNumberFormat="1" applyFont="1" applyBorder="1" applyAlignment="1">
      <alignment horizontal="center" vertical="center"/>
    </xf>
    <xf numFmtId="175" fontId="36" fillId="3" borderId="6" xfId="0" applyNumberFormat="1" applyFont="1" applyFill="1" applyBorder="1" applyAlignment="1">
      <alignment horizontal="center" vertical="center"/>
    </xf>
    <xf numFmtId="175" fontId="35" fillId="6" borderId="6" xfId="0" applyNumberFormat="1" applyFont="1" applyFill="1" applyBorder="1" applyAlignment="1">
      <alignment horizontal="center" vertical="center" wrapText="1"/>
    </xf>
    <xf numFmtId="175" fontId="36" fillId="6" borderId="6" xfId="0" applyNumberFormat="1" applyFont="1" applyFill="1" applyBorder="1" applyAlignment="1">
      <alignment horizontal="left" vertical="center" wrapText="1"/>
    </xf>
    <xf numFmtId="175" fontId="35" fillId="6" borderId="6" xfId="0" applyNumberFormat="1" applyFont="1" applyFill="1" applyBorder="1" applyAlignment="1">
      <alignment horizontal="center" vertical="center"/>
    </xf>
    <xf numFmtId="172" fontId="36" fillId="6" borderId="6" xfId="0" applyNumberFormat="1" applyFont="1" applyFill="1" applyBorder="1" applyAlignment="1">
      <alignment horizontal="center" vertical="center"/>
    </xf>
    <xf numFmtId="4" fontId="36" fillId="6" borderId="6" xfId="0" applyNumberFormat="1" applyFont="1" applyFill="1" applyBorder="1" applyAlignment="1">
      <alignment horizontal="center" vertical="center"/>
    </xf>
    <xf numFmtId="172" fontId="35" fillId="6" borderId="6" xfId="0" applyNumberFormat="1" applyFont="1" applyFill="1" applyBorder="1" applyAlignment="1">
      <alignment horizontal="center" vertical="center"/>
    </xf>
    <xf numFmtId="0" fontId="0" fillId="6" borderId="0" xfId="0" applyFill="1" applyAlignment="1">
      <alignment vertical="center" wrapText="1"/>
    </xf>
    <xf numFmtId="9" fontId="35" fillId="0" borderId="6" xfId="8" applyFont="1" applyFill="1" applyBorder="1" applyAlignment="1">
      <alignment horizontal="center" vertical="center"/>
    </xf>
    <xf numFmtId="177" fontId="35" fillId="0" borderId="6" xfId="8" applyNumberFormat="1" applyFont="1" applyFill="1" applyBorder="1" applyAlignment="1">
      <alignment horizontal="center" vertical="center"/>
    </xf>
    <xf numFmtId="175" fontId="35" fillId="5" borderId="6" xfId="0" applyNumberFormat="1" applyFont="1" applyFill="1" applyBorder="1" applyAlignment="1">
      <alignment horizontal="center" vertical="center" wrapText="1"/>
    </xf>
    <xf numFmtId="175" fontId="36" fillId="5" borderId="6" xfId="0" applyNumberFormat="1" applyFont="1" applyFill="1" applyBorder="1" applyAlignment="1">
      <alignment horizontal="left" vertical="center" wrapText="1"/>
    </xf>
    <xf numFmtId="175" fontId="35" fillId="5" borderId="6" xfId="0" applyNumberFormat="1" applyFont="1" applyFill="1" applyBorder="1" applyAlignment="1">
      <alignment horizontal="center" vertical="center"/>
    </xf>
    <xf numFmtId="172" fontId="36" fillId="5" borderId="6" xfId="0" applyNumberFormat="1" applyFont="1" applyFill="1" applyBorder="1" applyAlignment="1">
      <alignment horizontal="center" vertical="center"/>
    </xf>
    <xf numFmtId="4" fontId="36" fillId="5" borderId="6" xfId="0" applyNumberFormat="1" applyFont="1" applyFill="1" applyBorder="1" applyAlignment="1">
      <alignment horizontal="center" vertical="center"/>
    </xf>
    <xf numFmtId="172" fontId="35" fillId="5" borderId="6" xfId="0" applyNumberFormat="1" applyFont="1" applyFill="1" applyBorder="1" applyAlignment="1">
      <alignment horizontal="center" vertical="center"/>
    </xf>
    <xf numFmtId="175" fontId="35" fillId="3" borderId="7" xfId="0" applyNumberFormat="1" applyFont="1" applyFill="1" applyBorder="1" applyAlignment="1">
      <alignment horizontal="center" vertical="center" wrapText="1"/>
    </xf>
    <xf numFmtId="175" fontId="36" fillId="3" borderId="11" xfId="0" applyNumberFormat="1" applyFont="1" applyFill="1" applyBorder="1" applyAlignment="1">
      <alignment horizontal="left" vertical="center" wrapText="1"/>
    </xf>
    <xf numFmtId="175" fontId="35" fillId="3" borderId="12" xfId="0" applyNumberFormat="1" applyFont="1" applyFill="1" applyBorder="1" applyAlignment="1">
      <alignment horizontal="center" vertical="center"/>
    </xf>
    <xf numFmtId="175" fontId="35" fillId="3" borderId="13" xfId="0" applyNumberFormat="1" applyFont="1" applyFill="1" applyBorder="1" applyAlignment="1">
      <alignment horizontal="center" vertical="center"/>
    </xf>
    <xf numFmtId="172" fontId="36" fillId="3" borderId="9" xfId="0" applyNumberFormat="1" applyFont="1" applyFill="1" applyBorder="1" applyAlignment="1">
      <alignment horizontal="center" vertical="center"/>
    </xf>
    <xf numFmtId="4" fontId="36" fillId="3" borderId="9" xfId="0" applyNumberFormat="1" applyFont="1" applyFill="1" applyBorder="1" applyAlignment="1">
      <alignment horizontal="center" vertical="center"/>
    </xf>
    <xf numFmtId="4" fontId="36" fillId="3" borderId="12" xfId="0" applyNumberFormat="1" applyFont="1" applyFill="1" applyBorder="1" applyAlignment="1">
      <alignment horizontal="center" vertical="center"/>
    </xf>
    <xf numFmtId="172" fontId="35" fillId="3" borderId="13" xfId="0" applyNumberFormat="1" applyFont="1" applyFill="1" applyBorder="1" applyAlignment="1">
      <alignment horizontal="center" vertical="center"/>
    </xf>
    <xf numFmtId="0" fontId="35" fillId="9" borderId="7" xfId="0" applyFont="1" applyFill="1" applyBorder="1" applyAlignment="1">
      <alignment horizontal="center" vertical="center" wrapText="1"/>
    </xf>
    <xf numFmtId="0" fontId="35" fillId="9" borderId="7" xfId="0" applyFont="1" applyFill="1" applyBorder="1" applyAlignment="1">
      <alignment vertical="center" wrapText="1"/>
    </xf>
    <xf numFmtId="0" fontId="35" fillId="9" borderId="8" xfId="0" applyFont="1" applyFill="1" applyBorder="1" applyAlignment="1">
      <alignment horizontal="center" vertical="center"/>
    </xf>
    <xf numFmtId="0" fontId="35" fillId="9" borderId="9" xfId="0" applyFont="1" applyFill="1" applyBorder="1" applyAlignment="1">
      <alignment horizontal="center" vertical="center"/>
    </xf>
    <xf numFmtId="172" fontId="35" fillId="9" borderId="9" xfId="0" applyNumberFormat="1" applyFont="1" applyFill="1" applyBorder="1" applyAlignment="1">
      <alignment horizontal="center" vertical="center"/>
    </xf>
    <xf numFmtId="3" fontId="35" fillId="9" borderId="9" xfId="0" applyNumberFormat="1" applyFont="1" applyFill="1" applyBorder="1" applyAlignment="1">
      <alignment horizontal="center" vertical="center"/>
    </xf>
    <xf numFmtId="3" fontId="35" fillId="9" borderId="8" xfId="0" applyNumberFormat="1" applyFont="1" applyFill="1" applyBorder="1" applyAlignment="1">
      <alignment horizontal="center" vertical="center"/>
    </xf>
    <xf numFmtId="172" fontId="35" fillId="7" borderId="9" xfId="0" applyNumberFormat="1" applyFont="1" applyFill="1" applyBorder="1" applyAlignment="1">
      <alignment horizontal="center" vertical="center"/>
    </xf>
    <xf numFmtId="0" fontId="35" fillId="9" borderId="6" xfId="0" applyFont="1" applyFill="1" applyBorder="1" applyAlignment="1">
      <alignment horizontal="center" vertical="center" wrapText="1"/>
    </xf>
    <xf numFmtId="172" fontId="35" fillId="9" borderId="6" xfId="0" applyNumberFormat="1" applyFont="1" applyFill="1" applyBorder="1" applyAlignment="1">
      <alignment horizontal="center" vertical="center"/>
    </xf>
    <xf numFmtId="3" fontId="35" fillId="9" borderId="6" xfId="0" applyNumberFormat="1" applyFont="1" applyFill="1" applyBorder="1" applyAlignment="1">
      <alignment horizontal="center" vertical="center"/>
    </xf>
    <xf numFmtId="172" fontId="35" fillId="7" borderId="6" xfId="0" applyNumberFormat="1" applyFont="1" applyFill="1" applyBorder="1" applyAlignment="1">
      <alignment horizontal="center" vertical="center"/>
    </xf>
    <xf numFmtId="0" fontId="35" fillId="9" borderId="11" xfId="0" applyFont="1" applyFill="1" applyBorder="1" applyAlignment="1">
      <alignment vertical="center" wrapText="1"/>
    </xf>
    <xf numFmtId="0" fontId="35" fillId="9" borderId="12" xfId="0" applyFont="1" applyFill="1" applyBorder="1" applyAlignment="1">
      <alignment horizontal="center" vertical="center"/>
    </xf>
    <xf numFmtId="0" fontId="35" fillId="9" borderId="13" xfId="0" applyFont="1" applyFill="1" applyBorder="1" applyAlignment="1">
      <alignment horizontal="center" vertical="center"/>
    </xf>
    <xf numFmtId="3" fontId="35" fillId="9" borderId="12" xfId="0" applyNumberFormat="1" applyFont="1" applyFill="1" applyBorder="1" applyAlignment="1">
      <alignment horizontal="center" vertical="center"/>
    </xf>
    <xf numFmtId="175" fontId="35" fillId="5" borderId="7" xfId="0" applyNumberFormat="1" applyFont="1" applyFill="1" applyBorder="1" applyAlignment="1">
      <alignment horizontal="center" vertical="center" wrapText="1"/>
    </xf>
    <xf numFmtId="175" fontId="36" fillId="5" borderId="7" xfId="0" applyNumberFormat="1" applyFont="1" applyFill="1" applyBorder="1" applyAlignment="1">
      <alignment horizontal="left" vertical="center" wrapText="1"/>
    </xf>
    <xf numFmtId="175" fontId="35" fillId="5" borderId="8" xfId="0" applyNumberFormat="1" applyFont="1" applyFill="1" applyBorder="1" applyAlignment="1">
      <alignment horizontal="center" vertical="center"/>
    </xf>
    <xf numFmtId="175" fontId="35" fillId="5" borderId="9" xfId="0" applyNumberFormat="1" applyFont="1" applyFill="1" applyBorder="1" applyAlignment="1">
      <alignment horizontal="center" vertical="center"/>
    </xf>
    <xf numFmtId="172" fontId="36" fillId="5" borderId="9" xfId="0" applyNumberFormat="1" applyFont="1" applyFill="1" applyBorder="1" applyAlignment="1">
      <alignment horizontal="center" vertical="center"/>
    </xf>
    <xf numFmtId="3" fontId="36" fillId="5" borderId="9" xfId="0" applyNumberFormat="1" applyFont="1" applyFill="1" applyBorder="1" applyAlignment="1">
      <alignment horizontal="center" vertical="center"/>
    </xf>
    <xf numFmtId="3" fontId="36" fillId="5" borderId="8" xfId="0" applyNumberFormat="1" applyFont="1" applyFill="1" applyBorder="1" applyAlignment="1">
      <alignment horizontal="center" vertical="center"/>
    </xf>
    <xf numFmtId="172" fontId="35" fillId="5" borderId="9" xfId="0" applyNumberFormat="1" applyFont="1" applyFill="1" applyBorder="1" applyAlignment="1">
      <alignment horizontal="center" vertical="center"/>
    </xf>
    <xf numFmtId="175" fontId="35" fillId="10" borderId="7" xfId="0" applyNumberFormat="1" applyFont="1" applyFill="1" applyBorder="1" applyAlignment="1">
      <alignment horizontal="center" vertical="center" wrapText="1"/>
    </xf>
    <xf numFmtId="175" fontId="33" fillId="10" borderId="11" xfId="0" applyNumberFormat="1" applyFont="1" applyFill="1" applyBorder="1" applyAlignment="1">
      <alignment horizontal="left" vertical="center" wrapText="1"/>
    </xf>
    <xf numFmtId="175" fontId="35" fillId="10" borderId="12" xfId="0" applyNumberFormat="1" applyFont="1" applyFill="1" applyBorder="1" applyAlignment="1">
      <alignment horizontal="center" vertical="center"/>
    </xf>
    <xf numFmtId="175" fontId="35" fillId="10" borderId="13" xfId="0" applyNumberFormat="1" applyFont="1" applyFill="1" applyBorder="1" applyAlignment="1">
      <alignment horizontal="center" vertical="center"/>
    </xf>
    <xf numFmtId="172" fontId="36" fillId="10" borderId="9" xfId="0" applyNumberFormat="1" applyFont="1" applyFill="1" applyBorder="1" applyAlignment="1">
      <alignment horizontal="center" vertical="center"/>
    </xf>
    <xf numFmtId="4" fontId="36" fillId="10" borderId="9" xfId="0" applyNumberFormat="1" applyFont="1" applyFill="1" applyBorder="1" applyAlignment="1">
      <alignment horizontal="center" vertical="center"/>
    </xf>
    <xf numFmtId="4" fontId="36" fillId="10" borderId="12" xfId="0" applyNumberFormat="1" applyFont="1" applyFill="1" applyBorder="1" applyAlignment="1">
      <alignment horizontal="center" vertical="center"/>
    </xf>
    <xf numFmtId="172" fontId="35" fillId="10" borderId="13" xfId="0" applyNumberFormat="1" applyFont="1" applyFill="1" applyBorder="1" applyAlignment="1">
      <alignment horizontal="center" vertical="center"/>
    </xf>
    <xf numFmtId="175" fontId="35" fillId="11" borderId="7" xfId="0" applyNumberFormat="1" applyFont="1" applyFill="1" applyBorder="1" applyAlignment="1">
      <alignment horizontal="center" vertical="center" wrapText="1"/>
    </xf>
    <xf numFmtId="175" fontId="33" fillId="11" borderId="11" xfId="0" applyNumberFormat="1" applyFont="1" applyFill="1" applyBorder="1" applyAlignment="1">
      <alignment horizontal="left" vertical="center" wrapText="1"/>
    </xf>
    <xf numFmtId="175" fontId="35" fillId="11" borderId="12" xfId="0" applyNumberFormat="1" applyFont="1" applyFill="1" applyBorder="1" applyAlignment="1">
      <alignment horizontal="center" vertical="center"/>
    </xf>
    <xf numFmtId="175" fontId="35" fillId="11" borderId="13" xfId="0" applyNumberFormat="1" applyFont="1" applyFill="1" applyBorder="1" applyAlignment="1">
      <alignment horizontal="center" vertical="center"/>
    </xf>
    <xf numFmtId="172" fontId="36" fillId="11" borderId="9" xfId="0" applyNumberFormat="1" applyFont="1" applyFill="1" applyBorder="1" applyAlignment="1">
      <alignment horizontal="center" vertical="center"/>
    </xf>
    <xf numFmtId="4" fontId="36" fillId="11" borderId="9" xfId="0" applyNumberFormat="1" applyFont="1" applyFill="1" applyBorder="1" applyAlignment="1">
      <alignment horizontal="center" vertical="center"/>
    </xf>
    <xf numFmtId="4" fontId="36" fillId="11" borderId="12" xfId="0" applyNumberFormat="1" applyFont="1" applyFill="1" applyBorder="1" applyAlignment="1">
      <alignment horizontal="center" vertical="center"/>
    </xf>
    <xf numFmtId="172" fontId="35" fillId="11" borderId="13" xfId="0" applyNumberFormat="1" applyFont="1" applyFill="1" applyBorder="1" applyAlignment="1">
      <alignment horizontal="center" vertical="center"/>
    </xf>
    <xf numFmtId="169" fontId="10" fillId="0" borderId="1" xfId="3" applyNumberFormat="1" applyFont="1" applyFill="1" applyBorder="1" applyAlignment="1">
      <alignment horizontal="right" vertical="center" wrapText="1"/>
    </xf>
    <xf numFmtId="170" fontId="10" fillId="0" borderId="1" xfId="3" applyNumberFormat="1" applyFont="1" applyFill="1" applyBorder="1" applyAlignment="1">
      <alignment horizontal="center" vertical="center"/>
    </xf>
    <xf numFmtId="3" fontId="0" fillId="0" borderId="0" xfId="0" applyNumberFormat="1"/>
    <xf numFmtId="0" fontId="0" fillId="0" borderId="0" xfId="0" applyFill="1"/>
    <xf numFmtId="0" fontId="19" fillId="0" borderId="0" xfId="0" applyFont="1" applyAlignment="1">
      <alignment horizontal="right"/>
    </xf>
    <xf numFmtId="0" fontId="10" fillId="0" borderId="0" xfId="1" applyFont="1" applyFill="1" applyBorder="1" applyAlignment="1">
      <alignment horizontal="center" vertical="center" wrapText="1"/>
    </xf>
    <xf numFmtId="1" fontId="9" fillId="0" borderId="2" xfId="2" applyNumberFormat="1" applyFont="1" applyFill="1" applyBorder="1" applyAlignment="1">
      <alignment horizontal="center" vertical="center" wrapText="1"/>
    </xf>
    <xf numFmtId="168" fontId="9" fillId="0" borderId="5" xfId="2" applyNumberFormat="1" applyFont="1" applyFill="1" applyBorder="1" applyAlignment="1">
      <alignment horizontal="left" vertical="center"/>
    </xf>
    <xf numFmtId="1" fontId="14" fillId="0" borderId="2" xfId="2" applyNumberFormat="1" applyFont="1" applyFill="1" applyBorder="1" applyAlignment="1">
      <alignment horizontal="center" vertical="center" wrapText="1"/>
    </xf>
    <xf numFmtId="0" fontId="0" fillId="0" borderId="0" xfId="0" applyFont="1"/>
    <xf numFmtId="0" fontId="17" fillId="0" borderId="0" xfId="1" applyFont="1" applyBorder="1" applyAlignment="1">
      <alignment horizontal="right" vertical="center"/>
    </xf>
    <xf numFmtId="4" fontId="10" fillId="0" borderId="1" xfId="3" applyNumberFormat="1" applyFont="1" applyFill="1" applyBorder="1" applyAlignment="1">
      <alignment horizontal="center" vertical="center" wrapText="1"/>
    </xf>
    <xf numFmtId="3" fontId="14" fillId="0" borderId="1" xfId="2" applyNumberFormat="1" applyFont="1" applyFill="1" applyBorder="1" applyAlignment="1">
      <alignment horizontal="right" vertical="center" wrapText="1"/>
    </xf>
    <xf numFmtId="0" fontId="10" fillId="0" borderId="0" xfId="1" applyFont="1" applyFill="1" applyBorder="1" applyAlignment="1">
      <alignment horizontal="right" vertical="center" wrapText="1"/>
    </xf>
    <xf numFmtId="169" fontId="8" fillId="3" borderId="0" xfId="1" applyNumberFormat="1" applyFont="1" applyFill="1" applyBorder="1" applyAlignment="1">
      <alignment horizontal="right" vertical="center" wrapText="1"/>
    </xf>
    <xf numFmtId="0" fontId="17" fillId="0" borderId="0" xfId="1" applyFont="1" applyFill="1" applyBorder="1" applyAlignment="1">
      <alignment horizontal="right" vertical="center"/>
    </xf>
    <xf numFmtId="0" fontId="0" fillId="0" borderId="0" xfId="0" applyAlignment="1">
      <alignment wrapText="1"/>
    </xf>
    <xf numFmtId="168" fontId="14" fillId="4" borderId="2" xfId="2" applyNumberFormat="1" applyFont="1" applyFill="1" applyBorder="1" applyAlignment="1">
      <alignment horizontal="left" vertical="center"/>
    </xf>
    <xf numFmtId="0" fontId="15" fillId="4" borderId="4" xfId="0" applyFont="1" applyFill="1" applyBorder="1"/>
    <xf numFmtId="0" fontId="8" fillId="0" borderId="0" xfId="1" applyFont="1" applyFill="1" applyBorder="1" applyAlignment="1">
      <alignment horizontal="centerContinuous" vertical="center" wrapText="1"/>
    </xf>
    <xf numFmtId="0" fontId="42" fillId="0" borderId="0" xfId="0" applyFont="1" applyAlignment="1">
      <alignment horizontal="center" vertical="center" wrapText="1"/>
    </xf>
    <xf numFmtId="0" fontId="38" fillId="0" borderId="0" xfId="0" applyFont="1" applyAlignment="1">
      <alignment vertical="center"/>
    </xf>
    <xf numFmtId="0" fontId="42" fillId="0" borderId="0" xfId="0" applyFont="1" applyAlignment="1">
      <alignment horizontal="right" vertical="center" wrapText="1"/>
    </xf>
    <xf numFmtId="0" fontId="38" fillId="0" borderId="0" xfId="0" applyFont="1" applyAlignment="1">
      <alignment horizontal="center" vertical="center"/>
    </xf>
    <xf numFmtId="44" fontId="38" fillId="0" borderId="0" xfId="32" applyFont="1" applyAlignment="1">
      <alignment vertical="center"/>
    </xf>
    <xf numFmtId="0" fontId="38" fillId="0" borderId="0" xfId="0" applyFont="1" applyAlignment="1">
      <alignment vertical="center" wrapText="1"/>
    </xf>
    <xf numFmtId="0" fontId="38" fillId="0" borderId="0" xfId="0" applyFont="1" applyAlignment="1">
      <alignment horizontal="left" vertical="center" wrapText="1"/>
    </xf>
    <xf numFmtId="0" fontId="0" fillId="0" borderId="0" xfId="0" applyAlignment="1">
      <alignment horizontal="right"/>
    </xf>
    <xf numFmtId="0" fontId="0" fillId="0" borderId="0" xfId="0" applyAlignment="1">
      <alignment horizontal="center"/>
    </xf>
    <xf numFmtId="169" fontId="0" fillId="0" borderId="0" xfId="0" applyNumberFormat="1"/>
    <xf numFmtId="0" fontId="37" fillId="4" borderId="6" xfId="0" applyFont="1" applyFill="1" applyBorder="1" applyAlignment="1">
      <alignment horizontal="center" vertical="center" wrapText="1"/>
    </xf>
    <xf numFmtId="0" fontId="44" fillId="0" borderId="0" xfId="0" applyFont="1" applyFill="1" applyAlignment="1">
      <alignment horizontal="left" vertical="center" indent="6"/>
    </xf>
    <xf numFmtId="1" fontId="39" fillId="13" borderId="21" xfId="1" applyNumberFormat="1" applyFont="1" applyFill="1" applyBorder="1" applyAlignment="1">
      <alignment horizontal="center" vertical="center" wrapText="1"/>
    </xf>
    <xf numFmtId="1" fontId="39" fillId="13" borderId="22" xfId="1" applyNumberFormat="1" applyFont="1" applyFill="1" applyBorder="1" applyAlignment="1">
      <alignment horizontal="center" vertical="center" wrapText="1"/>
    </xf>
    <xf numFmtId="44" fontId="41" fillId="0" borderId="21" xfId="32" applyFont="1" applyFill="1" applyBorder="1" applyAlignment="1">
      <alignment horizontal="right" vertical="center" wrapText="1"/>
    </xf>
    <xf numFmtId="44" fontId="43" fillId="0" borderId="22" xfId="32" applyFont="1" applyFill="1" applyBorder="1" applyAlignment="1">
      <alignment horizontal="right" vertical="center" wrapText="1"/>
    </xf>
    <xf numFmtId="44" fontId="41" fillId="0" borderId="22" xfId="32" applyFont="1" applyFill="1" applyBorder="1" applyAlignment="1">
      <alignment horizontal="right" vertical="center" wrapText="1"/>
    </xf>
    <xf numFmtId="44" fontId="43" fillId="12" borderId="22" xfId="32" applyFont="1" applyFill="1" applyBorder="1" applyAlignment="1">
      <alignment horizontal="right" vertical="center" wrapText="1"/>
    </xf>
    <xf numFmtId="0" fontId="42" fillId="4" borderId="6" xfId="0" applyFont="1" applyFill="1" applyBorder="1" applyAlignment="1">
      <alignment horizontal="center" vertical="center" wrapText="1"/>
    </xf>
    <xf numFmtId="0" fontId="37" fillId="4" borderId="6" xfId="0" applyFont="1" applyFill="1" applyBorder="1" applyAlignment="1">
      <alignment horizontal="center" vertical="center"/>
    </xf>
    <xf numFmtId="44" fontId="37" fillId="4" borderId="6" xfId="32" applyFont="1" applyFill="1" applyBorder="1" applyAlignment="1">
      <alignment horizontal="center" vertical="center"/>
    </xf>
    <xf numFmtId="0" fontId="38" fillId="0" borderId="24" xfId="0" applyFont="1" applyFill="1" applyBorder="1" applyAlignment="1">
      <alignment horizontal="centerContinuous" vertical="center" wrapText="1"/>
    </xf>
    <xf numFmtId="10" fontId="7" fillId="0" borderId="25" xfId="8" applyNumberFormat="1" applyFont="1" applyFill="1" applyBorder="1" applyAlignment="1">
      <alignment horizontal="center" vertical="center" wrapText="1"/>
    </xf>
    <xf numFmtId="0" fontId="43" fillId="0" borderId="26" xfId="1" applyFont="1" applyFill="1" applyBorder="1" applyAlignment="1">
      <alignment horizontal="centerContinuous" vertical="center" wrapText="1"/>
    </xf>
    <xf numFmtId="10" fontId="43" fillId="0" borderId="27" xfId="8" applyNumberFormat="1" applyFont="1" applyFill="1" applyBorder="1" applyAlignment="1">
      <alignment horizontal="center" vertical="center" wrapText="1"/>
    </xf>
    <xf numFmtId="0" fontId="38" fillId="0" borderId="26" xfId="0" applyFont="1" applyFill="1" applyBorder="1" applyAlignment="1">
      <alignment horizontal="centerContinuous" vertical="center" wrapText="1"/>
    </xf>
    <xf numFmtId="9" fontId="43" fillId="0" borderId="26" xfId="1" applyNumberFormat="1" applyFont="1" applyFill="1" applyBorder="1" applyAlignment="1">
      <alignment horizontal="centerContinuous" vertical="center" wrapText="1"/>
    </xf>
    <xf numFmtId="0" fontId="38" fillId="12" borderId="26" xfId="0" applyFont="1" applyFill="1" applyBorder="1" applyAlignment="1">
      <alignment horizontal="centerContinuous" vertical="center" wrapText="1"/>
    </xf>
    <xf numFmtId="10" fontId="43" fillId="12" borderId="27" xfId="8" applyNumberFormat="1" applyFont="1" applyFill="1" applyBorder="1" applyAlignment="1">
      <alignment horizontal="center" vertical="center" wrapText="1"/>
    </xf>
    <xf numFmtId="0" fontId="37" fillId="4" borderId="9" xfId="0" applyFont="1" applyFill="1" applyBorder="1" applyAlignment="1">
      <alignment horizontal="left" vertical="center"/>
    </xf>
    <xf numFmtId="0" fontId="37" fillId="4" borderId="7" xfId="0" applyFont="1" applyFill="1" applyBorder="1" applyAlignment="1">
      <alignment horizontal="left" vertical="center" indent="7"/>
    </xf>
    <xf numFmtId="0" fontId="38" fillId="0" borderId="6" xfId="0" applyFont="1" applyBorder="1" applyAlignment="1">
      <alignment horizontal="center" vertical="center"/>
    </xf>
    <xf numFmtId="44" fontId="38" fillId="0" borderId="6" xfId="32" applyFont="1" applyBorder="1" applyAlignment="1">
      <alignment vertical="center"/>
    </xf>
    <xf numFmtId="0" fontId="38" fillId="0" borderId="23" xfId="0" applyFont="1" applyBorder="1" applyAlignment="1">
      <alignment horizontal="center" vertical="center"/>
    </xf>
    <xf numFmtId="44" fontId="38" fillId="0" borderId="23" xfId="32" applyFont="1" applyBorder="1" applyAlignment="1">
      <alignment vertical="center"/>
    </xf>
    <xf numFmtId="0" fontId="38" fillId="0" borderId="30" xfId="0" applyFont="1" applyBorder="1" applyAlignment="1">
      <alignment horizontal="center" vertical="center"/>
    </xf>
    <xf numFmtId="44" fontId="38" fillId="0" borderId="30" xfId="32" applyFont="1" applyBorder="1" applyAlignment="1">
      <alignment vertical="center"/>
    </xf>
    <xf numFmtId="0" fontId="44" fillId="0" borderId="0" xfId="0" applyFont="1" applyFill="1" applyAlignment="1">
      <alignment horizontal="left" vertical="center" indent="10"/>
    </xf>
    <xf numFmtId="0" fontId="44" fillId="0" borderId="0" xfId="0" applyFont="1" applyFill="1" applyAlignment="1">
      <alignment horizontal="left" vertical="center" indent="33"/>
    </xf>
    <xf numFmtId="43" fontId="42" fillId="0" borderId="0" xfId="37" applyFont="1" applyAlignment="1">
      <alignment horizontal="left" indent="39"/>
    </xf>
    <xf numFmtId="0" fontId="38" fillId="0" borderId="0" xfId="0" applyFont="1" applyAlignment="1">
      <alignment horizontal="left" vertical="center" wrapText="1" indent="6"/>
    </xf>
    <xf numFmtId="0" fontId="42" fillId="0" borderId="0" xfId="0" applyFont="1" applyAlignment="1">
      <alignment horizontal="left" indent="45"/>
    </xf>
    <xf numFmtId="10" fontId="43" fillId="0" borderId="26" xfId="1" applyNumberFormat="1" applyFont="1" applyFill="1" applyBorder="1" applyAlignment="1">
      <alignment horizontal="centerContinuous" vertical="center" wrapText="1"/>
    </xf>
    <xf numFmtId="0" fontId="7" fillId="0" borderId="21" xfId="1" applyFont="1" applyFill="1" applyBorder="1" applyAlignment="1">
      <alignment horizontal="left" vertical="center" wrapText="1" indent="1"/>
    </xf>
    <xf numFmtId="0" fontId="43" fillId="0" borderId="22" xfId="1" applyFont="1" applyFill="1" applyBorder="1" applyAlignment="1">
      <alignment horizontal="left" vertical="center" wrapText="1" indent="1"/>
    </xf>
    <xf numFmtId="0" fontId="7" fillId="0" borderId="22" xfId="1" applyFont="1" applyFill="1" applyBorder="1" applyAlignment="1">
      <alignment horizontal="left" vertical="center" wrapText="1" indent="1"/>
    </xf>
    <xf numFmtId="0" fontId="43" fillId="12" borderId="22" xfId="1" applyFont="1" applyFill="1" applyBorder="1" applyAlignment="1">
      <alignment horizontal="left" vertical="center" wrapText="1" indent="1"/>
    </xf>
    <xf numFmtId="0" fontId="7" fillId="0" borderId="23" xfId="1" applyFont="1" applyFill="1" applyBorder="1" applyAlignment="1">
      <alignment horizontal="left" vertical="center" wrapText="1" indent="1"/>
    </xf>
    <xf numFmtId="0" fontId="41" fillId="0" borderId="22" xfId="1" applyFont="1" applyFill="1" applyBorder="1" applyAlignment="1">
      <alignment horizontal="left" vertical="center" wrapText="1" indent="1"/>
    </xf>
    <xf numFmtId="0" fontId="41" fillId="0" borderId="26" xfId="1" applyFont="1" applyFill="1" applyBorder="1" applyAlignment="1">
      <alignment horizontal="centerContinuous" vertical="center" wrapText="1"/>
    </xf>
    <xf numFmtId="10" fontId="41" fillId="0" borderId="27" xfId="8" applyNumberFormat="1" applyFont="1" applyFill="1" applyBorder="1" applyAlignment="1">
      <alignment horizontal="center" vertical="center" wrapText="1"/>
    </xf>
    <xf numFmtId="0" fontId="37" fillId="0" borderId="0" xfId="0" applyFont="1" applyAlignment="1">
      <alignment vertical="center" wrapText="1"/>
    </xf>
    <xf numFmtId="44" fontId="42" fillId="4" borderId="6" xfId="32" applyFont="1" applyFill="1" applyBorder="1" applyAlignment="1">
      <alignment horizontal="center" vertical="center" wrapText="1"/>
    </xf>
    <xf numFmtId="16" fontId="1" fillId="0" borderId="0" xfId="0" quotePrefix="1" applyNumberFormat="1" applyFont="1" applyAlignment="1">
      <alignment horizontal="center" vertical="center"/>
    </xf>
    <xf numFmtId="0" fontId="1" fillId="0" borderId="0" xfId="0" quotePrefix="1" applyFont="1" applyAlignment="1">
      <alignment horizontal="center" vertical="center"/>
    </xf>
    <xf numFmtId="0" fontId="0" fillId="0" borderId="0" xfId="0"/>
    <xf numFmtId="0" fontId="1" fillId="0" borderId="0" xfId="0" quotePrefix="1" applyFont="1" applyAlignment="1">
      <alignment horizontal="center" vertical="center"/>
    </xf>
    <xf numFmtId="44" fontId="38" fillId="0" borderId="0" xfId="0" applyNumberFormat="1" applyFont="1" applyAlignment="1">
      <alignment vertical="center" wrapText="1"/>
    </xf>
    <xf numFmtId="10" fontId="38" fillId="0" borderId="0" xfId="8" applyNumberFormat="1" applyFont="1" applyAlignment="1">
      <alignment vertical="center" wrapText="1"/>
    </xf>
    <xf numFmtId="44" fontId="38" fillId="0" borderId="0" xfId="32" applyFont="1" applyAlignment="1">
      <alignment vertical="center" wrapText="1"/>
    </xf>
    <xf numFmtId="44" fontId="0" fillId="0" borderId="0" xfId="32" applyFont="1" applyFill="1" applyBorder="1" applyAlignment="1">
      <alignment horizontal="centerContinuous" vertical="center" wrapText="1"/>
    </xf>
    <xf numFmtId="44" fontId="6" fillId="0" borderId="0" xfId="32" applyFont="1" applyFill="1" applyBorder="1" applyAlignment="1"/>
    <xf numFmtId="44" fontId="8" fillId="3" borderId="1" xfId="32" applyFont="1" applyFill="1" applyBorder="1" applyAlignment="1">
      <alignment horizontal="center" vertical="center" wrapText="1"/>
    </xf>
    <xf numFmtId="44" fontId="8" fillId="0" borderId="5" xfId="32" applyFont="1" applyFill="1" applyBorder="1" applyAlignment="1">
      <alignment horizontal="center" vertical="center" wrapText="1"/>
    </xf>
    <xf numFmtId="44" fontId="8" fillId="4" borderId="1" xfId="32" applyFont="1" applyFill="1" applyBorder="1" applyAlignment="1">
      <alignment horizontal="right" vertical="center" wrapText="1"/>
    </xf>
    <xf numFmtId="44" fontId="8" fillId="0" borderId="1" xfId="32" applyFont="1" applyFill="1" applyBorder="1" applyAlignment="1">
      <alignment horizontal="right" vertical="center" wrapText="1"/>
    </xf>
    <xf numFmtId="44" fontId="10" fillId="2" borderId="1" xfId="32" applyFont="1" applyFill="1" applyBorder="1" applyAlignment="1">
      <alignment horizontal="right" vertical="center" wrapText="1"/>
    </xf>
    <xf numFmtId="44" fontId="10" fillId="0" borderId="1" xfId="32" applyFont="1" applyFill="1" applyBorder="1" applyAlignment="1" applyProtection="1">
      <alignment horizontal="right" vertical="center" wrapText="1"/>
      <protection locked="0"/>
    </xf>
    <xf numFmtId="44" fontId="0" fillId="0" borderId="0" xfId="32" applyFont="1" applyFill="1"/>
    <xf numFmtId="168" fontId="9" fillId="0" borderId="4" xfId="2" applyNumberFormat="1" applyFont="1" applyFill="1" applyBorder="1" applyAlignment="1">
      <alignment horizontal="left" vertical="center"/>
    </xf>
    <xf numFmtId="168" fontId="14" fillId="0" borderId="4" xfId="2" applyNumberFormat="1" applyFont="1" applyFill="1" applyBorder="1" applyAlignment="1">
      <alignment horizontal="left" vertical="center"/>
    </xf>
    <xf numFmtId="168" fontId="9" fillId="0" borderId="5" xfId="2" applyNumberFormat="1" applyFont="1" applyFill="1" applyBorder="1" applyAlignment="1">
      <alignment horizontal="left" vertical="center" wrapText="1"/>
    </xf>
    <xf numFmtId="1" fontId="39" fillId="13" borderId="23" xfId="1" applyNumberFormat="1" applyFont="1" applyFill="1" applyBorder="1" applyAlignment="1">
      <alignment horizontal="center" vertical="center" wrapText="1"/>
    </xf>
    <xf numFmtId="0" fontId="43" fillId="0" borderId="28" xfId="1" applyFont="1" applyFill="1" applyBorder="1" applyAlignment="1">
      <alignment horizontal="centerContinuous" vertical="center" wrapText="1"/>
    </xf>
    <xf numFmtId="10" fontId="43" fillId="0" borderId="29" xfId="8" applyNumberFormat="1" applyFont="1" applyFill="1" applyBorder="1" applyAlignment="1">
      <alignment horizontal="center" vertical="center" wrapText="1"/>
    </xf>
    <xf numFmtId="44" fontId="41" fillId="0" borderId="23" xfId="32" applyFont="1" applyFill="1" applyBorder="1" applyAlignment="1">
      <alignment horizontal="right" vertical="center" wrapText="1"/>
    </xf>
    <xf numFmtId="0" fontId="7" fillId="3"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44" fontId="10" fillId="4" borderId="1" xfId="32" applyFont="1" applyFill="1" applyBorder="1" applyAlignment="1">
      <alignment horizontal="right" vertical="center" wrapText="1"/>
    </xf>
    <xf numFmtId="0" fontId="46" fillId="0" borderId="0" xfId="0" applyFont="1" applyAlignment="1">
      <alignment horizontal="centerContinuous" vertical="center"/>
    </xf>
    <xf numFmtId="3" fontId="14" fillId="0" borderId="2" xfId="2" quotePrefix="1" applyNumberFormat="1" applyFont="1" applyFill="1" applyBorder="1" applyAlignment="1">
      <alignment horizontal="right" vertical="center" wrapText="1"/>
    </xf>
    <xf numFmtId="1" fontId="8" fillId="0" borderId="0" xfId="1" applyNumberFormat="1" applyFont="1" applyFill="1" applyBorder="1" applyAlignment="1">
      <alignment horizontal="center" vertical="center" wrapText="1"/>
    </xf>
    <xf numFmtId="0" fontId="23" fillId="0" borderId="0" xfId="0" applyFont="1" applyAlignment="1">
      <alignment horizontal="right"/>
    </xf>
    <xf numFmtId="0" fontId="47" fillId="0" borderId="0" xfId="0" applyFont="1" applyAlignment="1">
      <alignment horizontal="center" vertical="center"/>
    </xf>
    <xf numFmtId="170" fontId="9" fillId="0" borderId="5" xfId="3" applyNumberFormat="1" applyFont="1" applyFill="1" applyBorder="1" applyAlignment="1">
      <alignment horizontal="left" vertical="center" wrapText="1"/>
    </xf>
    <xf numFmtId="44" fontId="0" fillId="0" borderId="0" xfId="32" applyFont="1" applyFill="1" applyBorder="1" applyAlignment="1">
      <alignment horizontal="center" vertical="center" wrapText="1"/>
    </xf>
    <xf numFmtId="44" fontId="8" fillId="0" borderId="0" xfId="32" applyFont="1" applyFill="1" applyBorder="1" applyAlignment="1">
      <alignment horizontal="center" vertical="center" wrapText="1"/>
    </xf>
    <xf numFmtId="44" fontId="0" fillId="0" borderId="0" xfId="32" applyFont="1" applyFill="1" applyBorder="1"/>
    <xf numFmtId="44" fontId="8" fillId="0" borderId="0" xfId="32" applyFont="1" applyFill="1" applyBorder="1" applyAlignment="1">
      <alignment horizontal="left" vertical="center" wrapText="1"/>
    </xf>
    <xf numFmtId="0" fontId="0" fillId="0" borderId="0" xfId="0" applyFill="1" applyAlignment="1">
      <alignment vertical="center"/>
    </xf>
    <xf numFmtId="169" fontId="10" fillId="4" borderId="1" xfId="3" applyNumberFormat="1" applyFont="1" applyFill="1" applyBorder="1" applyAlignment="1">
      <alignment horizontal="right" vertical="center" wrapText="1"/>
    </xf>
    <xf numFmtId="0" fontId="8" fillId="0" borderId="1" xfId="31" applyNumberFormat="1" applyFont="1" applyFill="1" applyBorder="1" applyAlignment="1">
      <alignment horizontal="center" vertical="center" wrapText="1"/>
    </xf>
    <xf numFmtId="172" fontId="8" fillId="0" borderId="1" xfId="3" applyNumberFormat="1" applyFont="1" applyFill="1" applyBorder="1" applyAlignment="1">
      <alignment horizontal="right" vertical="center" wrapText="1"/>
    </xf>
    <xf numFmtId="170" fontId="14" fillId="0" borderId="5" xfId="3" applyNumberFormat="1" applyFont="1" applyFill="1" applyBorder="1" applyAlignment="1">
      <alignment horizontal="left" vertical="center"/>
    </xf>
    <xf numFmtId="170" fontId="8" fillId="0" borderId="3" xfId="3" applyNumberFormat="1" applyFont="1" applyFill="1" applyBorder="1" applyAlignment="1">
      <alignment horizontal="center" vertical="center" wrapText="1"/>
    </xf>
    <xf numFmtId="0" fontId="8" fillId="0" borderId="3" xfId="31" applyNumberFormat="1" applyFont="1" applyFill="1" applyBorder="1" applyAlignment="1">
      <alignment horizontal="center" vertical="center" wrapText="1"/>
    </xf>
    <xf numFmtId="168" fontId="14" fillId="0" borderId="2" xfId="2" applyNumberFormat="1" applyFont="1" applyFill="1" applyBorder="1" applyAlignment="1">
      <alignment horizontal="left" vertical="center"/>
    </xf>
    <xf numFmtId="0" fontId="15" fillId="0" borderId="4" xfId="0" applyFont="1" applyFill="1" applyBorder="1"/>
    <xf numFmtId="0" fontId="10" fillId="0" borderId="1" xfId="31" applyNumberFormat="1" applyFont="1" applyFill="1" applyBorder="1" applyAlignment="1">
      <alignment horizontal="center" vertical="center" wrapText="1"/>
    </xf>
    <xf numFmtId="170" fontId="10" fillId="0" borderId="3" xfId="3" applyNumberFormat="1" applyFont="1" applyFill="1" applyBorder="1" applyAlignment="1">
      <alignment horizontal="center" vertical="center"/>
    </xf>
    <xf numFmtId="0" fontId="10" fillId="0" borderId="3" xfId="31" applyNumberFormat="1" applyFont="1" applyFill="1" applyBorder="1" applyAlignment="1">
      <alignment horizontal="center" vertical="center" wrapText="1"/>
    </xf>
    <xf numFmtId="44" fontId="8" fillId="0" borderId="5" xfId="32" applyFont="1" applyFill="1" applyBorder="1" applyAlignment="1">
      <alignment horizontal="left" vertical="center" wrapText="1"/>
    </xf>
    <xf numFmtId="169" fontId="8" fillId="4" borderId="1" xfId="32" applyNumberFormat="1" applyFont="1" applyFill="1" applyBorder="1" applyAlignment="1">
      <alignment horizontal="right" vertical="center" wrapText="1"/>
    </xf>
    <xf numFmtId="0" fontId="0" fillId="0" borderId="0" xfId="0" applyFill="1" applyAlignment="1">
      <alignment horizontal="centerContinuous" vertical="center" wrapText="1"/>
    </xf>
    <xf numFmtId="169" fontId="8" fillId="0" borderId="1" xfId="32" applyNumberFormat="1" applyFont="1" applyFill="1" applyBorder="1" applyAlignment="1">
      <alignment horizontal="right" vertical="center" wrapText="1"/>
    </xf>
    <xf numFmtId="44" fontId="3" fillId="0" borderId="0" xfId="32" applyFont="1" applyFill="1" applyBorder="1" applyAlignment="1">
      <alignment horizontal="centerContinuous" vertical="center" wrapText="1"/>
    </xf>
    <xf numFmtId="44" fontId="48" fillId="0" borderId="0" xfId="32" applyFont="1" applyFill="1" applyBorder="1" applyAlignment="1"/>
    <xf numFmtId="44" fontId="8" fillId="2" borderId="1" xfId="32" applyFont="1" applyFill="1" applyBorder="1" applyAlignment="1">
      <alignment horizontal="right" vertical="center" wrapText="1"/>
    </xf>
    <xf numFmtId="44" fontId="3" fillId="0" borderId="0" xfId="32" applyFont="1" applyFill="1"/>
    <xf numFmtId="44" fontId="8" fillId="0" borderId="1" xfId="32" applyFont="1" applyFill="1" applyBorder="1" applyAlignment="1" applyProtection="1">
      <alignment horizontal="right" vertical="center" wrapText="1"/>
      <protection locked="0"/>
    </xf>
    <xf numFmtId="169" fontId="8" fillId="0" borderId="0" xfId="3" applyNumberFormat="1" applyFont="1" applyFill="1" applyBorder="1" applyAlignment="1">
      <alignment horizontal="right" vertical="center" wrapText="1"/>
    </xf>
    <xf numFmtId="169" fontId="10" fillId="0" borderId="0" xfId="3" applyNumberFormat="1" applyFont="1" applyFill="1" applyBorder="1" applyAlignment="1">
      <alignment horizontal="right" vertical="center" wrapText="1"/>
    </xf>
    <xf numFmtId="169" fontId="0" fillId="0" borderId="0" xfId="0" applyNumberFormat="1" applyFill="1" applyBorder="1" applyAlignment="1">
      <alignment horizontal="centerContinuous" vertical="center" wrapText="1"/>
    </xf>
    <xf numFmtId="169" fontId="8" fillId="0" borderId="0" xfId="1" applyNumberFormat="1" applyFont="1" applyFill="1" applyBorder="1" applyAlignment="1">
      <alignment horizontal="right" vertical="center" wrapText="1"/>
    </xf>
    <xf numFmtId="0" fontId="16" fillId="0" borderId="0" xfId="0" applyFont="1" applyAlignment="1">
      <alignment horizontal="center" vertical="center"/>
    </xf>
    <xf numFmtId="3" fontId="14" fillId="0" borderId="1" xfId="2" applyNumberFormat="1" applyFont="1" applyFill="1" applyBorder="1" applyAlignment="1">
      <alignment horizontal="center" vertical="center" wrapText="1"/>
    </xf>
    <xf numFmtId="44" fontId="8" fillId="0" borderId="0" xfId="32" applyFont="1" applyFill="1" applyBorder="1" applyAlignment="1">
      <alignment horizontal="right" vertical="center" wrapText="1"/>
    </xf>
    <xf numFmtId="44" fontId="8" fillId="0" borderId="16" xfId="32" applyFont="1" applyFill="1" applyBorder="1" applyAlignment="1">
      <alignment horizontal="right" vertical="center" wrapText="1"/>
    </xf>
    <xf numFmtId="172" fontId="8" fillId="0" borderId="0" xfId="8" applyNumberFormat="1"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xf>
    <xf numFmtId="0" fontId="0" fillId="0" borderId="0" xfId="31" applyNumberFormat="1" applyFont="1" applyFill="1" applyAlignment="1">
      <alignment horizontal="center"/>
    </xf>
    <xf numFmtId="0" fontId="0" fillId="0" borderId="0" xfId="0" applyFont="1" applyFill="1" applyAlignment="1">
      <alignment horizontal="centerContinuous" vertical="center" wrapText="1"/>
    </xf>
    <xf numFmtId="0" fontId="10" fillId="0" borderId="0" xfId="1" applyFont="1" applyFill="1" applyBorder="1" applyAlignment="1">
      <alignment horizontal="left" vertical="center"/>
    </xf>
    <xf numFmtId="172" fontId="0" fillId="0" borderId="0" xfId="0" applyNumberFormat="1" applyFont="1" applyFill="1" applyAlignment="1">
      <alignment horizontal="centerContinuous" vertical="center" wrapText="1"/>
    </xf>
    <xf numFmtId="0" fontId="3" fillId="4" borderId="0" xfId="0" applyFont="1" applyFill="1" applyAlignment="1">
      <alignment horizontal="centerContinuous" vertical="center" wrapText="1"/>
    </xf>
    <xf numFmtId="0" fontId="0" fillId="4" borderId="0" xfId="0" applyFill="1" applyAlignment="1">
      <alignment horizontal="centerContinuous" vertical="center" wrapText="1"/>
    </xf>
    <xf numFmtId="44" fontId="8" fillId="4" borderId="0" xfId="32" applyFont="1" applyFill="1" applyBorder="1" applyAlignment="1">
      <alignment horizontal="center" vertical="center" wrapText="1"/>
    </xf>
    <xf numFmtId="172" fontId="23" fillId="0" borderId="0" xfId="0" applyNumberFormat="1" applyFont="1" applyFill="1"/>
    <xf numFmtId="0" fontId="22" fillId="0" borderId="0" xfId="0" applyFont="1" applyFill="1"/>
    <xf numFmtId="172" fontId="8" fillId="0" borderId="0" xfId="32" applyNumberFormat="1" applyFont="1" applyFill="1" applyBorder="1" applyAlignment="1">
      <alignment horizontal="right" vertical="center" wrapText="1"/>
    </xf>
    <xf numFmtId="0" fontId="0" fillId="4" borderId="0" xfId="0" applyFill="1" applyAlignment="1">
      <alignment horizontal="center" vertical="center" wrapText="1"/>
    </xf>
    <xf numFmtId="172" fontId="8" fillId="4" borderId="0" xfId="8" applyNumberFormat="1" applyFont="1" applyFill="1" applyBorder="1" applyAlignment="1">
      <alignment horizontal="center" vertical="center" wrapText="1"/>
    </xf>
    <xf numFmtId="172" fontId="8" fillId="4" borderId="0" xfId="1" applyNumberFormat="1" applyFont="1" applyFill="1" applyBorder="1" applyAlignment="1">
      <alignment horizontal="center" vertical="center" wrapText="1"/>
    </xf>
    <xf numFmtId="1" fontId="8" fillId="0" borderId="0" xfId="1" applyNumberFormat="1" applyFont="1" applyFill="1" applyBorder="1" applyAlignment="1">
      <alignment horizontal="left" vertical="center"/>
    </xf>
    <xf numFmtId="179" fontId="8" fillId="0" borderId="0" xfId="32" applyNumberFormat="1" applyFont="1" applyFill="1" applyBorder="1" applyAlignment="1">
      <alignment horizontal="right" vertical="center"/>
    </xf>
    <xf numFmtId="0" fontId="0" fillId="4" borderId="0" xfId="0" applyFill="1" applyAlignment="1">
      <alignment horizontal="center"/>
    </xf>
    <xf numFmtId="3" fontId="0" fillId="4" borderId="0" xfId="0" applyNumberFormat="1" applyFill="1"/>
    <xf numFmtId="44" fontId="0" fillId="4" borderId="0" xfId="32" applyFont="1" applyFill="1"/>
    <xf numFmtId="44" fontId="3" fillId="4" borderId="0" xfId="32" applyFont="1" applyFill="1"/>
    <xf numFmtId="0" fontId="3" fillId="0" borderId="0" xfId="0" applyFont="1" applyFill="1" applyAlignment="1">
      <alignment horizontal="centerContinuous" vertical="center" wrapText="1"/>
    </xf>
    <xf numFmtId="3" fontId="0" fillId="0" borderId="0" xfId="0" applyNumberFormat="1" applyFill="1"/>
    <xf numFmtId="180" fontId="38" fillId="0" borderId="0" xfId="8" applyNumberFormat="1" applyFont="1" applyAlignment="1">
      <alignment vertical="center" wrapText="1"/>
    </xf>
    <xf numFmtId="1" fontId="39" fillId="13" borderId="18" xfId="1" applyNumberFormat="1" applyFont="1" applyFill="1" applyBorder="1" applyAlignment="1">
      <alignment horizontal="center" vertical="center" wrapText="1"/>
    </xf>
    <xf numFmtId="0" fontId="7" fillId="0" borderId="30" xfId="1" applyFont="1" applyFill="1" applyBorder="1" applyAlignment="1">
      <alignment horizontal="left" vertical="center" wrapText="1" indent="1"/>
    </xf>
    <xf numFmtId="0" fontId="43" fillId="0" borderId="31" xfId="1" applyFont="1" applyFill="1" applyBorder="1" applyAlignment="1">
      <alignment horizontal="centerContinuous" vertical="center" wrapText="1"/>
    </xf>
    <xf numFmtId="10" fontId="43" fillId="0" borderId="32" xfId="8" applyNumberFormat="1" applyFont="1" applyFill="1" applyBorder="1" applyAlignment="1">
      <alignment horizontal="center" vertical="center" wrapText="1"/>
    </xf>
    <xf numFmtId="44" fontId="41" fillId="0" borderId="30" xfId="32" applyFont="1" applyFill="1" applyBorder="1" applyAlignment="1">
      <alignment horizontal="right" vertical="center" wrapText="1"/>
    </xf>
    <xf numFmtId="4" fontId="0" fillId="6" borderId="0" xfId="0" applyNumberFormat="1" applyFill="1" applyBorder="1" applyAlignment="1">
      <alignment vertical="top" wrapText="1"/>
    </xf>
    <xf numFmtId="0" fontId="43" fillId="0" borderId="23" xfId="1" applyFont="1" applyFill="1" applyBorder="1" applyAlignment="1">
      <alignment horizontal="left" vertical="center" wrapText="1" indent="1"/>
    </xf>
    <xf numFmtId="10" fontId="43" fillId="0" borderId="28" xfId="1" applyNumberFormat="1" applyFont="1" applyFill="1" applyBorder="1" applyAlignment="1">
      <alignment horizontal="centerContinuous" vertical="center" wrapText="1"/>
    </xf>
    <xf numFmtId="44" fontId="43" fillId="0" borderId="23" xfId="32" applyFont="1" applyFill="1" applyBorder="1" applyAlignment="1">
      <alignment horizontal="right" vertical="center" wrapText="1"/>
    </xf>
    <xf numFmtId="44" fontId="19" fillId="0" borderId="0" xfId="32" applyFont="1"/>
    <xf numFmtId="1" fontId="8" fillId="0" borderId="0" xfId="1" quotePrefix="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7" fillId="2" borderId="10"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18" xfId="0" applyFont="1" applyFill="1" applyBorder="1" applyAlignment="1">
      <alignment horizontal="center" vertical="center"/>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0" borderId="7"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18"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173" fontId="26" fillId="0" borderId="15" xfId="31" applyNumberFormat="1" applyFont="1" applyFill="1" applyBorder="1" applyAlignment="1" applyProtection="1">
      <alignment horizontal="center" vertical="center" wrapText="1"/>
    </xf>
    <xf numFmtId="173" fontId="26" fillId="0" borderId="17" xfId="31" applyNumberFormat="1" applyFont="1" applyFill="1" applyBorder="1" applyAlignment="1" applyProtection="1">
      <alignment horizontal="center" vertical="center" wrapText="1"/>
    </xf>
    <xf numFmtId="3" fontId="32" fillId="0" borderId="6" xfId="0" applyNumberFormat="1" applyFont="1" applyBorder="1" applyAlignment="1">
      <alignment horizontal="center" vertical="center"/>
    </xf>
    <xf numFmtId="0" fontId="32" fillId="0" borderId="6" xfId="0" applyFont="1" applyBorder="1" applyAlignment="1">
      <alignment horizontal="center" vertical="center"/>
    </xf>
    <xf numFmtId="0" fontId="37" fillId="4" borderId="9" xfId="0" applyFont="1" applyFill="1" applyBorder="1" applyAlignment="1">
      <alignment horizontal="right" vertical="center"/>
    </xf>
    <xf numFmtId="0" fontId="37" fillId="4" borderId="7" xfId="0" applyFont="1" applyFill="1" applyBorder="1" applyAlignment="1">
      <alignment horizontal="right"/>
    </xf>
  </cellXfs>
  <cellStyles count="40">
    <cellStyle name="Millares" xfId="31" builtinId="3"/>
    <cellStyle name="Millares 2" xfId="16"/>
    <cellStyle name="Millares 2 2" xfId="33"/>
    <cellStyle name="Millares 3" xfId="24"/>
    <cellStyle name="Millares 4" xfId="15"/>
    <cellStyle name="Millares 5" xfId="37"/>
    <cellStyle name="Millares 5 3" xfId="21"/>
    <cellStyle name="Millares 5 3 2" xfId="34"/>
    <cellStyle name="Millares 9" xfId="26"/>
    <cellStyle name="Millares 9 2" xfId="35"/>
    <cellStyle name="Moneda" xfId="32" builtinId="4"/>
    <cellStyle name="Moneda 2" xfId="3"/>
    <cellStyle name="Moneda 2 2" xfId="39"/>
    <cellStyle name="Moneda 3" xfId="10"/>
    <cellStyle name="Moneda 3 2" xfId="17"/>
    <cellStyle name="Moneda 4" xfId="25"/>
    <cellStyle name="Moneda 5" xfId="11"/>
    <cellStyle name="Moneda 6" xfId="30"/>
    <cellStyle name="Moneda 6 2" xfId="36"/>
    <cellStyle name="Moneda 7" xfId="38"/>
    <cellStyle name="Normal" xfId="0" builtinId="0"/>
    <cellStyle name="Normal 10" xfId="13"/>
    <cellStyle name="Normal 11" xfId="27"/>
    <cellStyle name="Normal 12" xfId="9"/>
    <cellStyle name="Normal 12 2" xfId="22"/>
    <cellStyle name="Normal 17" xfId="12"/>
    <cellStyle name="Normal 2" xfId="1"/>
    <cellStyle name="Normal 2 10" xfId="18"/>
    <cellStyle name="Normal 2 2" xfId="7"/>
    <cellStyle name="Normal 2 2 5" xfId="19"/>
    <cellStyle name="Normal 2 3" xfId="29"/>
    <cellStyle name="Normal 3" xfId="4"/>
    <cellStyle name="Normal 3 2" xfId="14"/>
    <cellStyle name="Normal 4" xfId="5"/>
    <cellStyle name="Normal 5" xfId="20"/>
    <cellStyle name="Normal 6" xfId="23"/>
    <cellStyle name="Normal_BASE DE DATOS PRESUPUESTOS REV.3 DICIEMBRE 2006 2" xfId="2"/>
    <cellStyle name="Porcentaje" xfId="8" builtinId="5"/>
    <cellStyle name="Porcentaje 2" xfId="6"/>
    <cellStyle name="Porcentaje 3" xfId="2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29DB7A"/>
      <color rgb="FFCC0000"/>
      <color rgb="FF0000FF"/>
      <color rgb="FF5CFA7A"/>
      <color rgb="FFFF669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1943100</xdr:colOff>
      <xdr:row>0</xdr:row>
      <xdr:rowOff>95250</xdr:rowOff>
    </xdr:from>
    <xdr:to>
      <xdr:col>7</xdr:col>
      <xdr:colOff>1733550</xdr:colOff>
      <xdr:row>7</xdr:row>
      <xdr:rowOff>209549</xdr:rowOff>
    </xdr:to>
    <xdr:grpSp>
      <xdr:nvGrpSpPr>
        <xdr:cNvPr id="2" name="Grupo 1"/>
        <xdr:cNvGrpSpPr/>
      </xdr:nvGrpSpPr>
      <xdr:grpSpPr>
        <a:xfrm>
          <a:off x="10166350" y="95250"/>
          <a:ext cx="1907117" cy="1225549"/>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341842</xdr:colOff>
      <xdr:row>0</xdr:row>
      <xdr:rowOff>95250</xdr:rowOff>
    </xdr:from>
    <xdr:to>
      <xdr:col>2</xdr:col>
      <xdr:colOff>804333</xdr:colOff>
      <xdr:row>8</xdr:row>
      <xdr:rowOff>93069</xdr:rowOff>
    </xdr:to>
    <xdr:pic>
      <xdr:nvPicPr>
        <xdr:cNvPr id="6"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71009" y="95250"/>
          <a:ext cx="1118657" cy="1341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1943100</xdr:colOff>
      <xdr:row>0</xdr:row>
      <xdr:rowOff>0</xdr:rowOff>
    </xdr:from>
    <xdr:to>
      <xdr:col>7</xdr:col>
      <xdr:colOff>1733550</xdr:colOff>
      <xdr:row>7</xdr:row>
      <xdr:rowOff>114299</xdr:rowOff>
    </xdr:to>
    <xdr:grpSp>
      <xdr:nvGrpSpPr>
        <xdr:cNvPr id="2" name="Grupo 1"/>
        <xdr:cNvGrpSpPr/>
      </xdr:nvGrpSpPr>
      <xdr:grpSpPr>
        <a:xfrm>
          <a:off x="10837069" y="0"/>
          <a:ext cx="1909762" cy="1281112"/>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352426</xdr:colOff>
      <xdr:row>0</xdr:row>
      <xdr:rowOff>0</xdr:rowOff>
    </xdr:from>
    <xdr:to>
      <xdr:col>2</xdr:col>
      <xdr:colOff>733425</xdr:colOff>
      <xdr:row>7</xdr:row>
      <xdr:rowOff>132898</xdr:rowOff>
    </xdr:to>
    <xdr:pic>
      <xdr:nvPicPr>
        <xdr:cNvPr id="6"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4426" y="0"/>
          <a:ext cx="1038224" cy="1266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2" name="Imagen 1">
          <a:extLst>
            <a:ext uri="{FF2B5EF4-FFF2-40B4-BE49-F238E27FC236}">
              <a16:creationId xmlns:a16="http://schemas.microsoft.com/office/drawing/2014/main" id="{9A9303DE-3801-4323-80A1-E396EE30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6188615" y="77881"/>
          <a:ext cx="1072926" cy="1133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aravivianatorresvergara\Documents\Datos%20de%20usuario%20de%20Microsoft\Office%202011%20AutoRecovery\RESUM9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RONCAL%2010\PRESUPUESTO\RECIBIDA\PRESUPUESTO\An&#225;lisis%20de%20precios%20unitarios\Datos%20b&#225;sic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MANUEL%20RICARDO%20GOMEZ\I.D.U\KM%205%20V&#237;a%20la%20Calera\PROCESO%20PRECONTRACUTUAL\presupuestos\Construcci&#243;n\EJEMPLOS\Copia%20de%20PRESUPUESTO%20PUENTE%20TRANSVERSAL%2045%20-%20V.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cmcarden1\Mis%20documentos\MARIA%20CAROLINA\PRESUPUESTO\CONSTRUCCI&#211;N\CALI%20TUNA%20BAJA\1.%20PRESUPUESTO%20CALI%20TUNA%20BAJA%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mbiental\trabajo%20red\Documents%20and%20Settings\Luis%20Alberto\Configuraci&#243;n%20local\Archivos%20temporales%20de%20Internet\Content.IE5\ROSF17GT\TEMP\PRECIOS%20UNITARIOS%20SANVICTORIN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scritorio\PP\PP%20no%20usados\1&#186;%20de%20Mayo%20con%2049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ack%20up-diego%20m\PRESUPUESTOS%20STED\Puente%20Manitas\VERSION%20FINAL\Presupuesto%20Construcci&#243;n%20Puente%20Peatonal%20Manita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back%20up-diego%20m\PRESUPUESTOS%20STED\formatos\CALCULO%20DEL%20AIU%20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los%20renos\AppData\Local\Temp\Temp1_TK7%20Presupuesto%20redes%20secas.zip\TK7%20Presupuesto%20redes%20secas\Secci&#243;n%207%20Tel&#233;fon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10506_Indice%20AIU-Compon.%20e%20Interv..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0508_Proyecciones%20EURO%20e%20ICCP.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0508_Cantidades%20Urbanism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10511_Indices%20Gener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10508_Cantidades%20R.Secas-Interferenci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ngel%202006\PROCESOS_LIC_PAV_LOC\LICITACION_PPL_4_GRUPOS\PRESUPUESTOS_26_06_06\PRESUP_DEFINITIVOS_4G\PRESUP_PRECIOS_UNIFICADOS_OK\PRESUPUESTO%205-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0511_Cantidades%20HidrosanitariaEx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0511_Indice%20Alcantarillad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ACKUP%20JEPP/TransmiCable-S.Cristobal/Presupuesto/210509_Ppto%20Entrega%20Factibilidad%20C.CS/Presupuesto%20CAPEX%20CS/210509_Ppto%20Entrega%20Factibilidad%20C.CS/Presupuesto%20CAPEX%20CS/210508_Cantidades%20Urbanis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ngel%202006\PROCESOS_LIC_PAV_LOC\LICITACION_PPL_4_GRUPOS\PRESUPUESTOS_26_06_06\PRESUP_DEFINITIVOS_4G\PRESUP_PRECIOS_UNIFICADOS_OK\PRESUPUESTO%205-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CaroCar\Documents\PERSONAL%20MACAROCAR\PPTO%20PRELIMINAR%20PPL\APU%20VOL%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cmcarden1\Configuraci&#243;n%20local\Archivos%20temporales%20de%20Internet\OLK27\DOCUME~1\CWRANG~1\CONFIG~1\Temp\Presupuesto%20proceso%20de%20atenci&#243;n%20de%20emergencia%20Limas%20Defini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resupuesto%20idu\CANTIDADES%20OBRA\comunicaciones\PTTO%20COMUNICACIONES%2014-ABR-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amilia%20Monsalvo%20D&#237;az\Equipo%20Anterior\Rossana\CONSULTORIA\2009\Insumos%20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5094-2003"/>
      <sheetName val="resumen"/>
      <sheetName val="AIU"/>
      <sheetName val="9.4"/>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Insum"/>
      <sheetName val="REPLANTEO"/>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 val="Datos_básicos"/>
      <sheetName val="valor_m2"/>
      <sheetName val="Banderas_(2)"/>
      <sheetName val="Banderas_(3)"/>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 val="APUs"/>
      <sheetName val="INSUMOS"/>
      <sheetName val="PptoG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 val="Acum"/>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 val="DATOS"/>
      <sheetName val="Circuitos"/>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 val="Datos"/>
      <sheetName val="Cuadrillas"/>
      <sheetName val="Jornal"/>
      <sheetName val="Macro1"/>
      <sheetName val="Bandera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 val="RESUMEN_PRECIOS"/>
      <sheetName val="Av__Cali_K4+880_-_K4+970"/>
      <sheetName val="AIU_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APU"/>
      <sheetName val="EQUIPOS"/>
      <sheetName val="MATERIALES"/>
      <sheetName val="personal"/>
      <sheetName val="circuitos codensa"/>
      <sheetName val="Circuitos"/>
      <sheetName val="Formato Presupuesto Consultoria"/>
      <sheetName val="DATOS"/>
      <sheetName val="Cuadrillas"/>
      <sheetName val="Jornal"/>
    </sheetNames>
    <sheetDataSet>
      <sheetData sheetId="0" refreshError="1"/>
      <sheetData sheetId="1" refreshError="1"/>
      <sheetData sheetId="2" refreshError="1"/>
      <sheetData sheetId="3" refreshError="1"/>
      <sheetData sheetId="4" refreshError="1">
        <row r="1">
          <cell r="A1" t="str">
            <v>No</v>
          </cell>
          <cell r="B1" t="str">
            <v>código</v>
          </cell>
          <cell r="C1" t="str">
            <v>Equipo</v>
          </cell>
          <cell r="D1" t="str">
            <v>Tipo</v>
          </cell>
          <cell r="E1" t="str">
            <v>Valor Hora</v>
          </cell>
          <cell r="F1" t="str">
            <v>Combustible</v>
          </cell>
          <cell r="G1" t="str">
            <v>Operador</v>
          </cell>
          <cell r="H1" t="str">
            <v>Valor Total</v>
          </cell>
          <cell r="J1">
            <v>1</v>
          </cell>
        </row>
        <row r="2">
          <cell r="A2">
            <v>1</v>
          </cell>
          <cell r="B2" t="str">
            <v>equi</v>
          </cell>
          <cell r="C2" t="str">
            <v>ANDAMIO - SECCIÓN</v>
          </cell>
          <cell r="D2" t="str">
            <v xml:space="preserve"> -- </v>
          </cell>
          <cell r="E2">
            <v>62.5</v>
          </cell>
          <cell r="F2">
            <v>0</v>
          </cell>
          <cell r="H2">
            <v>100</v>
          </cell>
        </row>
        <row r="3">
          <cell r="A3">
            <v>2</v>
          </cell>
          <cell r="B3" t="str">
            <v>equi</v>
          </cell>
          <cell r="C3" t="str">
            <v>ANTORCHA</v>
          </cell>
          <cell r="D3" t="str">
            <v xml:space="preserve"> -- </v>
          </cell>
          <cell r="E3">
            <v>250</v>
          </cell>
          <cell r="F3">
            <v>0</v>
          </cell>
          <cell r="H3">
            <v>250</v>
          </cell>
        </row>
        <row r="4">
          <cell r="A4">
            <v>3</v>
          </cell>
          <cell r="B4" t="str">
            <v>equi</v>
          </cell>
          <cell r="C4" t="str">
            <v>BANDA</v>
          </cell>
          <cell r="D4" t="str">
            <v xml:space="preserve"> -- </v>
          </cell>
          <cell r="E4">
            <v>469.41333333333336</v>
          </cell>
          <cell r="F4">
            <v>0</v>
          </cell>
          <cell r="H4">
            <v>600</v>
          </cell>
        </row>
        <row r="5">
          <cell r="A5">
            <v>4</v>
          </cell>
          <cell r="B5" t="str">
            <v>equi</v>
          </cell>
          <cell r="C5" t="str">
            <v>CANGURO COMPACTADOR</v>
          </cell>
          <cell r="D5" t="str">
            <v>-- --</v>
          </cell>
          <cell r="E5">
            <v>15000</v>
          </cell>
          <cell r="H5">
            <v>18608.8</v>
          </cell>
        </row>
        <row r="6">
          <cell r="A6">
            <v>5</v>
          </cell>
          <cell r="B6" t="str">
            <v>equi</v>
          </cell>
          <cell r="C6" t="str">
            <v>BISELADORA</v>
          </cell>
          <cell r="D6" t="str">
            <v>H&amp;M</v>
          </cell>
          <cell r="E6">
            <v>881.77083333333337</v>
          </cell>
          <cell r="F6">
            <v>0</v>
          </cell>
          <cell r="H6">
            <v>500</v>
          </cell>
        </row>
        <row r="7">
          <cell r="A7">
            <v>6</v>
          </cell>
          <cell r="B7" t="str">
            <v>equi</v>
          </cell>
          <cell r="C7" t="str">
            <v>BOBCAT</v>
          </cell>
          <cell r="D7" t="str">
            <v>-- --</v>
          </cell>
          <cell r="E7">
            <v>32000</v>
          </cell>
          <cell r="F7">
            <v>1.5</v>
          </cell>
          <cell r="H7">
            <v>33110.300000000003</v>
          </cell>
        </row>
        <row r="8">
          <cell r="A8">
            <v>7</v>
          </cell>
          <cell r="B8" t="str">
            <v>equi</v>
          </cell>
          <cell r="C8" t="str">
            <v>BOMBA LLENADO</v>
          </cell>
          <cell r="D8" t="str">
            <v>Duplex</v>
          </cell>
          <cell r="E8">
            <v>15000</v>
          </cell>
          <cell r="F8">
            <v>2.5</v>
          </cell>
          <cell r="H8">
            <v>15002.5</v>
          </cell>
        </row>
        <row r="9">
          <cell r="A9">
            <v>8</v>
          </cell>
          <cell r="B9" t="str">
            <v>equi</v>
          </cell>
          <cell r="C9" t="str">
            <v>BOMBA PRUEBA</v>
          </cell>
          <cell r="D9" t="str">
            <v>Triplex</v>
          </cell>
          <cell r="E9">
            <v>15000</v>
          </cell>
          <cell r="F9">
            <v>2.5</v>
          </cell>
          <cell r="H9">
            <v>15002.5</v>
          </cell>
        </row>
        <row r="10">
          <cell r="A10">
            <v>9</v>
          </cell>
          <cell r="B10" t="str">
            <v>equi</v>
          </cell>
          <cell r="C10" t="str">
            <v>BOMBA PRUEBA MANUAL</v>
          </cell>
          <cell r="D10" t="str">
            <v>-- --</v>
          </cell>
          <cell r="E10">
            <v>1600</v>
          </cell>
          <cell r="F10">
            <v>0</v>
          </cell>
          <cell r="H10">
            <v>1600</v>
          </cell>
        </row>
        <row r="11">
          <cell r="A11">
            <v>10</v>
          </cell>
          <cell r="B11" t="str">
            <v>equi</v>
          </cell>
          <cell r="C11" t="str">
            <v>BULLDOZER</v>
          </cell>
          <cell r="D11" t="str">
            <v>D6D</v>
          </cell>
          <cell r="E11">
            <v>40000</v>
          </cell>
          <cell r="F11">
            <v>5</v>
          </cell>
          <cell r="H11">
            <v>43113.8</v>
          </cell>
        </row>
        <row r="12">
          <cell r="A12">
            <v>11</v>
          </cell>
          <cell r="B12" t="str">
            <v>equi</v>
          </cell>
          <cell r="C12" t="str">
            <v>BULLDOZER D4D</v>
          </cell>
          <cell r="D12" t="str">
            <v>D4D</v>
          </cell>
          <cell r="E12">
            <v>45000</v>
          </cell>
          <cell r="F12">
            <v>5</v>
          </cell>
          <cell r="H12">
            <v>41113.800000000003</v>
          </cell>
        </row>
        <row r="13">
          <cell r="A13">
            <v>12</v>
          </cell>
          <cell r="B13" t="str">
            <v>equi</v>
          </cell>
          <cell r="C13" t="str">
            <v>BUS</v>
          </cell>
          <cell r="D13" t="str">
            <v>-- --</v>
          </cell>
          <cell r="E13">
            <v>15000</v>
          </cell>
          <cell r="F13">
            <v>1.5</v>
          </cell>
          <cell r="H13">
            <v>15938</v>
          </cell>
        </row>
        <row r="14">
          <cell r="A14">
            <v>13</v>
          </cell>
          <cell r="B14" t="str">
            <v>equi</v>
          </cell>
          <cell r="C14" t="str">
            <v>CAMIÓN 600</v>
          </cell>
          <cell r="D14">
            <v>600</v>
          </cell>
          <cell r="E14">
            <v>16000</v>
          </cell>
          <cell r="F14">
            <v>1.5</v>
          </cell>
          <cell r="H14">
            <v>15938</v>
          </cell>
        </row>
        <row r="15">
          <cell r="A15">
            <v>14</v>
          </cell>
          <cell r="B15" t="str">
            <v>equi</v>
          </cell>
          <cell r="C15" t="str">
            <v>CAMIÓN GRÚA</v>
          </cell>
          <cell r="D15" t="str">
            <v>Grúa</v>
          </cell>
          <cell r="E15">
            <v>18000</v>
          </cell>
          <cell r="F15">
            <v>1.5</v>
          </cell>
          <cell r="H15">
            <v>19938</v>
          </cell>
        </row>
        <row r="16">
          <cell r="A16">
            <v>15</v>
          </cell>
          <cell r="B16" t="str">
            <v>equi</v>
          </cell>
          <cell r="C16" t="str">
            <v>CAMIONETA- 350</v>
          </cell>
          <cell r="D16" t="str">
            <v>Estacas</v>
          </cell>
          <cell r="E16">
            <v>9000</v>
          </cell>
          <cell r="F16">
            <v>1.5</v>
          </cell>
          <cell r="H16">
            <v>19438</v>
          </cell>
        </row>
        <row r="17">
          <cell r="A17">
            <v>16</v>
          </cell>
          <cell r="B17" t="str">
            <v>equi</v>
          </cell>
          <cell r="C17" t="str">
            <v>CAMPERO</v>
          </cell>
          <cell r="D17" t="str">
            <v>4x4</v>
          </cell>
          <cell r="E17">
            <v>8000</v>
          </cell>
          <cell r="F17">
            <v>1.5</v>
          </cell>
          <cell r="H17">
            <v>16968</v>
          </cell>
        </row>
        <row r="18">
          <cell r="A18">
            <v>17</v>
          </cell>
          <cell r="B18" t="str">
            <v>equi</v>
          </cell>
          <cell r="C18" t="str">
            <v>COMPACTADOR RANA</v>
          </cell>
          <cell r="D18" t="str">
            <v>Manual</v>
          </cell>
          <cell r="E18">
            <v>2250</v>
          </cell>
          <cell r="F18">
            <v>1.5</v>
          </cell>
          <cell r="H18">
            <v>1001.5</v>
          </cell>
        </row>
        <row r="19">
          <cell r="A19">
            <v>18</v>
          </cell>
          <cell r="B19" t="str">
            <v>equi</v>
          </cell>
          <cell r="C19" t="str">
            <v>COMPRESOR</v>
          </cell>
          <cell r="D19" t="str">
            <v>250 cfm</v>
          </cell>
          <cell r="E19">
            <v>12000</v>
          </cell>
          <cell r="F19">
            <v>1.5</v>
          </cell>
          <cell r="H19">
            <v>15001.5</v>
          </cell>
        </row>
        <row r="20">
          <cell r="A20">
            <v>19</v>
          </cell>
          <cell r="B20" t="str">
            <v>equi</v>
          </cell>
          <cell r="C20" t="str">
            <v>COMPRESOR</v>
          </cell>
          <cell r="D20" t="str">
            <v>175 cfm</v>
          </cell>
          <cell r="E20">
            <v>10000</v>
          </cell>
          <cell r="F20">
            <v>1.5</v>
          </cell>
          <cell r="H20">
            <v>13001.5</v>
          </cell>
        </row>
        <row r="21">
          <cell r="A21">
            <v>20</v>
          </cell>
          <cell r="B21" t="str">
            <v>equi</v>
          </cell>
          <cell r="C21" t="str">
            <v>CONTENEDOR</v>
          </cell>
          <cell r="D21" t="str">
            <v>Genérico</v>
          </cell>
          <cell r="E21">
            <v>800</v>
          </cell>
          <cell r="F21">
            <v>0</v>
          </cell>
          <cell r="H21">
            <v>800</v>
          </cell>
        </row>
        <row r="22">
          <cell r="A22">
            <v>21</v>
          </cell>
          <cell r="B22" t="str">
            <v>equi</v>
          </cell>
          <cell r="C22" t="str">
            <v>CORTATUBOS</v>
          </cell>
          <cell r="D22" t="str">
            <v>Ridgid</v>
          </cell>
          <cell r="E22">
            <v>461.85185185185185</v>
          </cell>
          <cell r="F22">
            <v>0</v>
          </cell>
          <cell r="H22">
            <v>500</v>
          </cell>
        </row>
        <row r="23">
          <cell r="A23">
            <v>22</v>
          </cell>
          <cell r="B23" t="str">
            <v>equi</v>
          </cell>
          <cell r="C23" t="str">
            <v>DIFERENCIAL 2 TON</v>
          </cell>
          <cell r="D23" t="str">
            <v>Genérica</v>
          </cell>
          <cell r="E23">
            <v>103.65486111111112</v>
          </cell>
          <cell r="F23">
            <v>0</v>
          </cell>
          <cell r="H23">
            <v>500</v>
          </cell>
        </row>
        <row r="24">
          <cell r="A24">
            <v>23</v>
          </cell>
          <cell r="B24" t="str">
            <v>equi</v>
          </cell>
          <cell r="C24" t="str">
            <v>DOBLADORA</v>
          </cell>
          <cell r="D24" t="str">
            <v>Hasta 12"</v>
          </cell>
          <cell r="E24">
            <v>13125</v>
          </cell>
          <cell r="F24">
            <v>1.5</v>
          </cell>
          <cell r="H24">
            <v>3001.5</v>
          </cell>
        </row>
        <row r="25">
          <cell r="A25">
            <v>24</v>
          </cell>
          <cell r="B25" t="str">
            <v>equi</v>
          </cell>
          <cell r="C25" t="str">
            <v>DOBLADORA MANUAL</v>
          </cell>
          <cell r="D25" t="str">
            <v>-- --</v>
          </cell>
          <cell r="E25">
            <v>1000</v>
          </cell>
          <cell r="F25">
            <v>0</v>
          </cell>
          <cell r="H25">
            <v>1000</v>
          </cell>
        </row>
        <row r="26">
          <cell r="A26">
            <v>25</v>
          </cell>
          <cell r="B26" t="str">
            <v>equi</v>
          </cell>
          <cell r="C26" t="str">
            <v>ENCINTADORA</v>
          </cell>
          <cell r="D26" t="str">
            <v>Genérica</v>
          </cell>
          <cell r="F26">
            <v>1.5</v>
          </cell>
          <cell r="H26">
            <v>16001.5</v>
          </cell>
        </row>
        <row r="27">
          <cell r="A27">
            <v>26</v>
          </cell>
          <cell r="B27" t="str">
            <v>equi</v>
          </cell>
          <cell r="C27" t="str">
            <v>EQ. DIBUJO</v>
          </cell>
          <cell r="D27" t="str">
            <v>Autocad</v>
          </cell>
          <cell r="E27">
            <v>2000</v>
          </cell>
          <cell r="F27">
            <v>0</v>
          </cell>
          <cell r="H27">
            <v>2000</v>
          </cell>
        </row>
        <row r="28">
          <cell r="A28">
            <v>27</v>
          </cell>
          <cell r="B28" t="str">
            <v>equi</v>
          </cell>
          <cell r="C28" t="str">
            <v>EQ. MONTAJE</v>
          </cell>
          <cell r="D28" t="str">
            <v>-- --</v>
          </cell>
          <cell r="E28">
            <v>5000</v>
          </cell>
          <cell r="F28">
            <v>0</v>
          </cell>
          <cell r="H28">
            <v>5000</v>
          </cell>
        </row>
        <row r="29">
          <cell r="A29">
            <v>28</v>
          </cell>
          <cell r="B29" t="str">
            <v>equi</v>
          </cell>
          <cell r="C29" t="str">
            <v>EQ. OXICORTE</v>
          </cell>
          <cell r="D29" t="str">
            <v>Victor</v>
          </cell>
          <cell r="E29">
            <v>287.98611111111109</v>
          </cell>
          <cell r="F29">
            <v>0</v>
          </cell>
          <cell r="H29">
            <v>650</v>
          </cell>
        </row>
        <row r="30">
          <cell r="A30">
            <v>29</v>
          </cell>
          <cell r="B30" t="str">
            <v>equi</v>
          </cell>
          <cell r="C30" t="str">
            <v>EQ. RX</v>
          </cell>
          <cell r="D30" t="str">
            <v xml:space="preserve"> -- </v>
          </cell>
          <cell r="E30">
            <v>6000</v>
          </cell>
          <cell r="F30">
            <v>0</v>
          </cell>
          <cell r="H30">
            <v>6000</v>
          </cell>
        </row>
        <row r="31">
          <cell r="A31">
            <v>30</v>
          </cell>
          <cell r="B31" t="str">
            <v>equi</v>
          </cell>
          <cell r="C31" t="str">
            <v>EQ. SANDBLASTING</v>
          </cell>
          <cell r="D31" t="str">
            <v>Atlas Copco</v>
          </cell>
          <cell r="E31">
            <v>2500</v>
          </cell>
          <cell r="F31">
            <v>0</v>
          </cell>
          <cell r="H31">
            <v>2500</v>
          </cell>
        </row>
        <row r="32">
          <cell r="A32">
            <v>31</v>
          </cell>
          <cell r="B32" t="str">
            <v>equi</v>
          </cell>
          <cell r="C32" t="str">
            <v>EQ. TOPOGRAFÍA</v>
          </cell>
          <cell r="D32" t="str">
            <v>Kern</v>
          </cell>
          <cell r="E32">
            <v>5000</v>
          </cell>
          <cell r="F32">
            <v>0</v>
          </cell>
          <cell r="H32">
            <v>5000</v>
          </cell>
        </row>
        <row r="33">
          <cell r="A33">
            <v>32</v>
          </cell>
          <cell r="B33" t="str">
            <v>equi</v>
          </cell>
          <cell r="C33" t="str">
            <v>GRAPA</v>
          </cell>
          <cell r="D33" t="str">
            <v>Externa</v>
          </cell>
          <cell r="E33">
            <v>500</v>
          </cell>
          <cell r="F33">
            <v>0</v>
          </cell>
          <cell r="H33">
            <v>500</v>
          </cell>
        </row>
        <row r="34">
          <cell r="A34">
            <v>33</v>
          </cell>
          <cell r="B34" t="str">
            <v>equi</v>
          </cell>
          <cell r="C34" t="str">
            <v>GRÚA DE 20 TON</v>
          </cell>
          <cell r="D34" t="str">
            <v>Genérica</v>
          </cell>
          <cell r="E34">
            <v>110000.00000000001</v>
          </cell>
          <cell r="F34">
            <v>5</v>
          </cell>
          <cell r="H34">
            <v>63113.8</v>
          </cell>
        </row>
        <row r="35">
          <cell r="A35">
            <v>34</v>
          </cell>
          <cell r="B35" t="str">
            <v>equi</v>
          </cell>
          <cell r="C35" t="str">
            <v>GRÚA DE 35 TON</v>
          </cell>
          <cell r="D35" t="str">
            <v>-- --</v>
          </cell>
          <cell r="E35">
            <v>154000</v>
          </cell>
          <cell r="F35">
            <v>5</v>
          </cell>
          <cell r="H35">
            <v>73113.8</v>
          </cell>
        </row>
        <row r="36">
          <cell r="A36">
            <v>35</v>
          </cell>
          <cell r="B36" t="str">
            <v>equi</v>
          </cell>
          <cell r="C36" t="str">
            <v>GUADAÑADORA</v>
          </cell>
          <cell r="D36" t="str">
            <v>Genérica</v>
          </cell>
          <cell r="E36">
            <v>923.28194444444443</v>
          </cell>
          <cell r="F36">
            <v>0.5</v>
          </cell>
          <cell r="H36">
            <v>1000.5</v>
          </cell>
        </row>
        <row r="37">
          <cell r="A37">
            <v>36</v>
          </cell>
          <cell r="B37" t="str">
            <v>equi</v>
          </cell>
          <cell r="C37" t="str">
            <v>HERR. MENOR</v>
          </cell>
          <cell r="D37" t="str">
            <v>Genérica</v>
          </cell>
          <cell r="E37">
            <v>750</v>
          </cell>
          <cell r="F37">
            <v>0</v>
          </cell>
          <cell r="H37">
            <v>750</v>
          </cell>
        </row>
        <row r="38">
          <cell r="A38">
            <v>37</v>
          </cell>
          <cell r="B38" t="str">
            <v>equi</v>
          </cell>
          <cell r="C38" t="str">
            <v>HOLLIDAY DETECTOR</v>
          </cell>
          <cell r="D38" t="str">
            <v>Spy</v>
          </cell>
          <cell r="E38">
            <v>750</v>
          </cell>
          <cell r="F38">
            <v>0</v>
          </cell>
          <cell r="H38">
            <v>750</v>
          </cell>
        </row>
        <row r="39">
          <cell r="A39">
            <v>38</v>
          </cell>
          <cell r="B39" t="str">
            <v>equi</v>
          </cell>
          <cell r="C39" t="str">
            <v>HOT TAPPING MACHINE</v>
          </cell>
          <cell r="D39" t="str">
            <v xml:space="preserve"> hasta Ø=6"</v>
          </cell>
          <cell r="E39">
            <v>7000</v>
          </cell>
          <cell r="F39">
            <v>0</v>
          </cell>
          <cell r="H39">
            <v>7000</v>
          </cell>
        </row>
        <row r="40">
          <cell r="A40">
            <v>39</v>
          </cell>
          <cell r="B40" t="str">
            <v>equi</v>
          </cell>
          <cell r="C40" t="str">
            <v>INSTRUMENTOS PRUEBAS PROTECCION CATODICA</v>
          </cell>
          <cell r="D40" t="str">
            <v>-- --</v>
          </cell>
          <cell r="E40">
            <v>1200</v>
          </cell>
          <cell r="F40">
            <v>0</v>
          </cell>
          <cell r="H40">
            <v>1200</v>
          </cell>
        </row>
        <row r="41">
          <cell r="A41">
            <v>40</v>
          </cell>
          <cell r="B41" t="str">
            <v>equi</v>
          </cell>
          <cell r="C41" t="str">
            <v>MANÓMETRO</v>
          </cell>
          <cell r="D41" t="str">
            <v xml:space="preserve"> -- </v>
          </cell>
          <cell r="E41">
            <v>400</v>
          </cell>
          <cell r="F41">
            <v>0</v>
          </cell>
          <cell r="H41">
            <v>400</v>
          </cell>
        </row>
        <row r="42">
          <cell r="A42">
            <v>41</v>
          </cell>
          <cell r="B42" t="str">
            <v>equi</v>
          </cell>
          <cell r="C42" t="str">
            <v>MÁQ. SOLDAR</v>
          </cell>
          <cell r="D42" t="str">
            <v>SA250</v>
          </cell>
          <cell r="E42">
            <v>3500</v>
          </cell>
          <cell r="F42">
            <v>1.5</v>
          </cell>
          <cell r="H42">
            <v>5001.5</v>
          </cell>
        </row>
        <row r="43">
          <cell r="A43">
            <v>42</v>
          </cell>
          <cell r="B43" t="str">
            <v>equi</v>
          </cell>
          <cell r="C43" t="str">
            <v>MEGGER</v>
          </cell>
          <cell r="D43" t="str">
            <v>-- --</v>
          </cell>
          <cell r="E43">
            <v>1200</v>
          </cell>
          <cell r="F43">
            <v>0</v>
          </cell>
          <cell r="H43">
            <v>1200</v>
          </cell>
        </row>
        <row r="44">
          <cell r="A44">
            <v>43</v>
          </cell>
          <cell r="B44" t="str">
            <v>equi</v>
          </cell>
          <cell r="C44" t="str">
            <v>MEZCLADORA</v>
          </cell>
          <cell r="D44" t="str">
            <v>1 1/2 Bultos</v>
          </cell>
          <cell r="E44">
            <v>2250</v>
          </cell>
          <cell r="F44">
            <v>0.5</v>
          </cell>
          <cell r="H44">
            <v>3000.5</v>
          </cell>
        </row>
        <row r="45">
          <cell r="A45">
            <v>44</v>
          </cell>
          <cell r="B45" t="str">
            <v>equi</v>
          </cell>
          <cell r="C45" t="str">
            <v>MOTOBOMBA 3"</v>
          </cell>
          <cell r="D45" t="str">
            <v>IHM</v>
          </cell>
          <cell r="E45">
            <v>2500</v>
          </cell>
          <cell r="F45">
            <v>0.5</v>
          </cell>
          <cell r="H45">
            <v>2500.5</v>
          </cell>
        </row>
        <row r="46">
          <cell r="A46">
            <v>45</v>
          </cell>
          <cell r="B46" t="str">
            <v>equi</v>
          </cell>
          <cell r="C46" t="str">
            <v>MOTONIVELADORA</v>
          </cell>
          <cell r="D46" t="str">
            <v xml:space="preserve"> -- </v>
          </cell>
          <cell r="E46">
            <v>40000</v>
          </cell>
          <cell r="F46">
            <v>5</v>
          </cell>
          <cell r="H46">
            <v>39113.800000000003</v>
          </cell>
        </row>
        <row r="47">
          <cell r="A47">
            <v>46</v>
          </cell>
          <cell r="B47" t="str">
            <v>equi</v>
          </cell>
          <cell r="C47" t="str">
            <v>MULTÍMETRO</v>
          </cell>
          <cell r="D47" t="str">
            <v xml:space="preserve"> -- </v>
          </cell>
          <cell r="E47">
            <v>1300</v>
          </cell>
          <cell r="F47">
            <v>0</v>
          </cell>
          <cell r="H47">
            <v>1300</v>
          </cell>
        </row>
        <row r="48">
          <cell r="A48">
            <v>47</v>
          </cell>
          <cell r="B48" t="str">
            <v>equi</v>
          </cell>
          <cell r="C48" t="str">
            <v>PERFORADORA HORIZONTAL</v>
          </cell>
          <cell r="D48" t="str">
            <v>CRC</v>
          </cell>
          <cell r="E48">
            <v>24000</v>
          </cell>
          <cell r="F48">
            <v>2</v>
          </cell>
          <cell r="H48">
            <v>24002</v>
          </cell>
        </row>
        <row r="49">
          <cell r="A49">
            <v>48</v>
          </cell>
          <cell r="B49" t="str">
            <v>equi</v>
          </cell>
          <cell r="C49" t="str">
            <v>PLANTA ELÉCTRICA</v>
          </cell>
          <cell r="D49" t="str">
            <v>5 KW</v>
          </cell>
          <cell r="E49">
            <v>2800</v>
          </cell>
          <cell r="F49">
            <v>0.5</v>
          </cell>
          <cell r="H49">
            <v>2800.5</v>
          </cell>
        </row>
        <row r="50">
          <cell r="A50">
            <v>49</v>
          </cell>
          <cell r="B50" t="str">
            <v>equi</v>
          </cell>
          <cell r="C50" t="str">
            <v>PULIDORA</v>
          </cell>
          <cell r="D50" t="str">
            <v>Bosch</v>
          </cell>
          <cell r="E50">
            <v>312.5</v>
          </cell>
          <cell r="F50">
            <v>0</v>
          </cell>
          <cell r="H50">
            <v>500</v>
          </cell>
        </row>
        <row r="51">
          <cell r="A51">
            <v>50</v>
          </cell>
          <cell r="B51" t="str">
            <v>equi</v>
          </cell>
          <cell r="C51" t="str">
            <v>REGISTRADOR</v>
          </cell>
          <cell r="D51" t="str">
            <v>Weskler</v>
          </cell>
          <cell r="E51">
            <v>2500</v>
          </cell>
          <cell r="F51">
            <v>0</v>
          </cell>
          <cell r="H51">
            <v>2500</v>
          </cell>
        </row>
        <row r="52">
          <cell r="A52">
            <v>51</v>
          </cell>
          <cell r="B52" t="str">
            <v>equi</v>
          </cell>
          <cell r="C52" t="str">
            <v>RETROCARGADOR</v>
          </cell>
          <cell r="D52" t="str">
            <v>Llantas</v>
          </cell>
          <cell r="E52">
            <v>40000</v>
          </cell>
          <cell r="F52">
            <v>3.5</v>
          </cell>
          <cell r="H52">
            <v>35112.300000000003</v>
          </cell>
        </row>
        <row r="53">
          <cell r="A53">
            <v>52</v>
          </cell>
          <cell r="B53" t="str">
            <v>equi</v>
          </cell>
          <cell r="C53" t="str">
            <v>RETROEXCAVADORA</v>
          </cell>
          <cell r="D53" t="str">
            <v>Oruga</v>
          </cell>
          <cell r="E53">
            <v>45000</v>
          </cell>
          <cell r="F53">
            <v>4</v>
          </cell>
          <cell r="H53">
            <v>47113.8</v>
          </cell>
        </row>
        <row r="54">
          <cell r="A54">
            <v>53</v>
          </cell>
          <cell r="B54" t="str">
            <v>equi</v>
          </cell>
          <cell r="C54" t="str">
            <v>RETRO CON MARTILLO</v>
          </cell>
          <cell r="D54" t="str">
            <v>Oruga</v>
          </cell>
          <cell r="E54">
            <v>100000</v>
          </cell>
          <cell r="F54">
            <v>5</v>
          </cell>
          <cell r="H54">
            <v>62113.8</v>
          </cell>
        </row>
        <row r="55">
          <cell r="A55">
            <v>54</v>
          </cell>
          <cell r="B55" t="str">
            <v>equi</v>
          </cell>
          <cell r="C55" t="str">
            <v>TIENDETUBOS</v>
          </cell>
          <cell r="D55" t="str">
            <v>561</v>
          </cell>
          <cell r="E55">
            <v>43000</v>
          </cell>
          <cell r="F55">
            <v>5</v>
          </cell>
          <cell r="H55">
            <v>47113.8</v>
          </cell>
        </row>
        <row r="56">
          <cell r="A56">
            <v>55</v>
          </cell>
          <cell r="B56" t="str">
            <v>equi</v>
          </cell>
          <cell r="C56" t="str">
            <v>TRACTOMULA CAMABAJA</v>
          </cell>
          <cell r="D56" t="str">
            <v>Camabaja</v>
          </cell>
          <cell r="E56">
            <v>16000</v>
          </cell>
          <cell r="F56">
            <v>4.5</v>
          </cell>
          <cell r="H56">
            <v>27941</v>
          </cell>
        </row>
        <row r="57">
          <cell r="A57">
            <v>56</v>
          </cell>
          <cell r="B57" t="str">
            <v>equi</v>
          </cell>
          <cell r="C57" t="str">
            <v>TRACTOMULA PLATAFORMA</v>
          </cell>
          <cell r="D57" t="str">
            <v>Plataforma</v>
          </cell>
          <cell r="E57">
            <v>25000</v>
          </cell>
          <cell r="F57">
            <v>4.5</v>
          </cell>
          <cell r="H57">
            <v>25941</v>
          </cell>
        </row>
        <row r="58">
          <cell r="A58">
            <v>57</v>
          </cell>
          <cell r="B58" t="str">
            <v>equi</v>
          </cell>
          <cell r="C58" t="str">
            <v>VIBRADOR CONCRETO</v>
          </cell>
          <cell r="D58" t="str">
            <v>Elliot</v>
          </cell>
          <cell r="E58">
            <v>2250</v>
          </cell>
          <cell r="F58">
            <v>0.5</v>
          </cell>
          <cell r="H58">
            <v>1500.5</v>
          </cell>
        </row>
        <row r="59">
          <cell r="A59">
            <v>58</v>
          </cell>
          <cell r="B59" t="str">
            <v>equi</v>
          </cell>
          <cell r="C59" t="str">
            <v>COMPACTADOR AUTOPROPULSADO</v>
          </cell>
          <cell r="D59" t="str">
            <v>-- --</v>
          </cell>
          <cell r="E59">
            <v>36000</v>
          </cell>
          <cell r="F59">
            <v>2.5</v>
          </cell>
          <cell r="H59">
            <v>39111.300000000003</v>
          </cell>
        </row>
        <row r="60">
          <cell r="A60">
            <v>59</v>
          </cell>
          <cell r="B60" t="str">
            <v>equi</v>
          </cell>
          <cell r="C60" t="str">
            <v>COMPACTADOR MANUAL</v>
          </cell>
          <cell r="D60" t="str">
            <v>-- --</v>
          </cell>
          <cell r="E60">
            <v>1200</v>
          </cell>
          <cell r="F60">
            <v>0.5</v>
          </cell>
          <cell r="H60">
            <v>1200.5</v>
          </cell>
        </row>
        <row r="61">
          <cell r="A61">
            <v>60</v>
          </cell>
          <cell r="B61" t="str">
            <v>equi</v>
          </cell>
          <cell r="C61" t="str">
            <v>VOLQUETA</v>
          </cell>
          <cell r="D61" t="str">
            <v>5 m3</v>
          </cell>
          <cell r="E61">
            <v>20000</v>
          </cell>
          <cell r="F61">
            <v>1.5</v>
          </cell>
          <cell r="H61">
            <v>22604.666666666668</v>
          </cell>
        </row>
        <row r="62">
          <cell r="A62">
            <v>61</v>
          </cell>
          <cell r="B62" t="str">
            <v>equi</v>
          </cell>
          <cell r="C62" t="str">
            <v>CALDERA</v>
          </cell>
          <cell r="D62" t="str">
            <v>-- --</v>
          </cell>
          <cell r="E62" t="str">
            <v>X</v>
          </cell>
          <cell r="F62">
            <v>0.5</v>
          </cell>
          <cell r="H62">
            <v>4200.5</v>
          </cell>
        </row>
        <row r="63">
          <cell r="A63">
            <v>62</v>
          </cell>
          <cell r="B63" t="str">
            <v>equi</v>
          </cell>
          <cell r="C63" t="str">
            <v>CARROMACHO</v>
          </cell>
          <cell r="D63" t="str">
            <v>-- --</v>
          </cell>
          <cell r="E63" t="str">
            <v>X</v>
          </cell>
          <cell r="F63">
            <v>5</v>
          </cell>
          <cell r="H63">
            <v>55941.5</v>
          </cell>
        </row>
        <row r="64">
          <cell r="A64">
            <v>63</v>
          </cell>
          <cell r="B64" t="str">
            <v>equi</v>
          </cell>
          <cell r="C64" t="str">
            <v>TRACTOR AGRÍCOLA</v>
          </cell>
          <cell r="E64">
            <v>11250</v>
          </cell>
          <cell r="F64">
            <v>0.6</v>
          </cell>
          <cell r="H64">
            <v>30109.4</v>
          </cell>
        </row>
        <row r="65">
          <cell r="A65">
            <v>64</v>
          </cell>
          <cell r="B65" t="str">
            <v>equi</v>
          </cell>
          <cell r="C65" t="str">
            <v>EQUIPO FBE</v>
          </cell>
          <cell r="E65" t="str">
            <v>X</v>
          </cell>
          <cell r="I65" t="str">
            <v>este valor incluye combustible</v>
          </cell>
        </row>
        <row r="66">
          <cell r="A66">
            <v>65</v>
          </cell>
          <cell r="B66" t="str">
            <v>equi</v>
          </cell>
          <cell r="C66" t="str">
            <v>MOTOSIERRA</v>
          </cell>
          <cell r="E66">
            <v>1000</v>
          </cell>
          <cell r="F66">
            <v>0.5</v>
          </cell>
          <cell r="H66">
            <v>1000.5</v>
          </cell>
        </row>
        <row r="67">
          <cell r="A67">
            <v>66</v>
          </cell>
          <cell r="B67" t="str">
            <v>equi</v>
          </cell>
          <cell r="C67" t="str">
            <v>CARROTANQUE</v>
          </cell>
          <cell r="E67">
            <v>14500</v>
          </cell>
          <cell r="F67">
            <v>1.5</v>
          </cell>
          <cell r="H67">
            <v>25938</v>
          </cell>
        </row>
        <row r="68">
          <cell r="A68">
            <v>67</v>
          </cell>
          <cell r="B68" t="str">
            <v>equi</v>
          </cell>
          <cell r="C68" t="str">
            <v>CORTADORA DE LADRILLO</v>
          </cell>
          <cell r="E68">
            <v>2500</v>
          </cell>
          <cell r="H68">
            <v>2000</v>
          </cell>
        </row>
        <row r="69">
          <cell r="A69">
            <v>68</v>
          </cell>
          <cell r="B69" t="str">
            <v>equi</v>
          </cell>
          <cell r="C69" t="str">
            <v>EQUIPO VACIO Y CAMARA</v>
          </cell>
          <cell r="E69">
            <v>2500</v>
          </cell>
          <cell r="F69">
            <v>0</v>
          </cell>
          <cell r="H69">
            <v>2500</v>
          </cell>
        </row>
        <row r="70">
          <cell r="A70">
            <v>69</v>
          </cell>
          <cell r="B70" t="str">
            <v>equi</v>
          </cell>
          <cell r="C70" t="str">
            <v>ROSCADORA ELECTRICA</v>
          </cell>
          <cell r="D70" t="str">
            <v>ridgid</v>
          </cell>
          <cell r="E70" t="str">
            <v>X</v>
          </cell>
          <cell r="H70">
            <v>6500</v>
          </cell>
        </row>
        <row r="71">
          <cell r="A71">
            <v>70</v>
          </cell>
          <cell r="B71" t="str">
            <v>equi</v>
          </cell>
          <cell r="C71" t="str">
            <v>EQUIPO PRUEBAS ELECTRICAS</v>
          </cell>
          <cell r="D71" t="str">
            <v>-- ---</v>
          </cell>
          <cell r="E71">
            <v>2000</v>
          </cell>
        </row>
        <row r="72">
          <cell r="A72">
            <v>71</v>
          </cell>
          <cell r="B72" t="str">
            <v>equi</v>
          </cell>
          <cell r="C72" t="str">
            <v>EQUIPO DE CALIBRACIÓN  INSTRUMENTOS</v>
          </cell>
          <cell r="D72" t="str">
            <v>---</v>
          </cell>
          <cell r="E72">
            <v>4000</v>
          </cell>
        </row>
        <row r="73">
          <cell r="A73">
            <v>72</v>
          </cell>
          <cell r="B73" t="str">
            <v>equi</v>
          </cell>
          <cell r="C73" t="str">
            <v>PULIDORA DE TRABAJO PESADO</v>
          </cell>
          <cell r="E73">
            <v>1000</v>
          </cell>
          <cell r="F73">
            <v>0</v>
          </cell>
          <cell r="H73">
            <v>1000</v>
          </cell>
        </row>
        <row r="74">
          <cell r="A74">
            <v>73</v>
          </cell>
          <cell r="B74" t="str">
            <v>equi</v>
          </cell>
          <cell r="C74" t="str">
            <v>DOBLADORA 20"</v>
          </cell>
          <cell r="E74">
            <v>15000</v>
          </cell>
        </row>
        <row r="75">
          <cell r="A75">
            <v>74</v>
          </cell>
          <cell r="B75" t="str">
            <v>equi</v>
          </cell>
          <cell r="C75" t="str">
            <v>EQUIPO DE GAMMAGRAFÍA</v>
          </cell>
          <cell r="E75">
            <v>15000</v>
          </cell>
        </row>
        <row r="76">
          <cell r="A76">
            <v>75</v>
          </cell>
          <cell r="B76" t="str">
            <v>equi</v>
          </cell>
          <cell r="C76" t="str">
            <v>BROCA</v>
          </cell>
          <cell r="E76">
            <v>1500000</v>
          </cell>
        </row>
        <row r="77">
          <cell r="A77">
            <v>76</v>
          </cell>
          <cell r="B77" t="str">
            <v>equi</v>
          </cell>
          <cell r="C77" t="str">
            <v>RASPADOR CON PLATINA CALIBRADORA 20"</v>
          </cell>
          <cell r="D77" t="str">
            <v>UN</v>
          </cell>
          <cell r="E77">
            <v>8500</v>
          </cell>
        </row>
        <row r="78">
          <cell r="A78">
            <v>77</v>
          </cell>
          <cell r="B78" t="str">
            <v>equi</v>
          </cell>
          <cell r="C78" t="str">
            <v>MARTILLO NEUMATICO</v>
          </cell>
          <cell r="E78">
            <v>15000</v>
          </cell>
        </row>
        <row r="79">
          <cell r="A79">
            <v>78</v>
          </cell>
          <cell r="B79" t="str">
            <v>equi</v>
          </cell>
          <cell r="C79" t="str">
            <v>SISTEMA DE INFORMACION GEOGRAFICA</v>
          </cell>
          <cell r="E79">
            <v>15000</v>
          </cell>
        </row>
        <row r="80">
          <cell r="A80">
            <v>79</v>
          </cell>
          <cell r="B80" t="str">
            <v>equi</v>
          </cell>
          <cell r="C80" t="str">
            <v>AUTOHORMIGONERA</v>
          </cell>
          <cell r="D80" t="str">
            <v>DIECI L-3500 (CAP. 2.5 M3)</v>
          </cell>
          <cell r="E80">
            <v>36000</v>
          </cell>
        </row>
        <row r="81">
          <cell r="A81">
            <v>80</v>
          </cell>
          <cell r="B81" t="str">
            <v>equi</v>
          </cell>
          <cell r="C81" t="str">
            <v>DETECTOR DE LINEA 9800</v>
          </cell>
          <cell r="D81" t="str">
            <v>METROTECH</v>
          </cell>
          <cell r="E81">
            <v>12500</v>
          </cell>
        </row>
        <row r="85">
          <cell r="A85">
            <v>100</v>
          </cell>
          <cell r="C85" t="str">
            <v>Herramienta menor</v>
          </cell>
          <cell r="D85" t="str">
            <v>Generica</v>
          </cell>
          <cell r="E85">
            <v>1000</v>
          </cell>
        </row>
        <row r="86">
          <cell r="A86">
            <v>101</v>
          </cell>
          <cell r="C86" t="str">
            <v>Compresor</v>
          </cell>
          <cell r="D86" t="str">
            <v>Sullair</v>
          </cell>
          <cell r="E86">
            <v>25000</v>
          </cell>
        </row>
        <row r="87">
          <cell r="A87">
            <v>102</v>
          </cell>
          <cell r="C87" t="str">
            <v>Retroexcavadora</v>
          </cell>
          <cell r="D87" t="str">
            <v>HB</v>
          </cell>
          <cell r="E87">
            <v>45000</v>
          </cell>
        </row>
        <row r="88">
          <cell r="A88">
            <v>103</v>
          </cell>
          <cell r="C88" t="str">
            <v>Cargador</v>
          </cell>
          <cell r="D88" t="str">
            <v>Bobcat</v>
          </cell>
          <cell r="E88">
            <v>35000</v>
          </cell>
        </row>
        <row r="89">
          <cell r="A89">
            <v>104</v>
          </cell>
          <cell r="C89" t="str">
            <v>Volqueta</v>
          </cell>
          <cell r="D89" t="str">
            <v>Dodge</v>
          </cell>
          <cell r="E89">
            <v>45000</v>
          </cell>
        </row>
        <row r="90">
          <cell r="A90">
            <v>105</v>
          </cell>
          <cell r="C90" t="str">
            <v>Plancha Vibratoria (Rana)</v>
          </cell>
          <cell r="E90">
            <v>5000</v>
          </cell>
        </row>
        <row r="91">
          <cell r="A91">
            <v>106</v>
          </cell>
          <cell r="C91" t="str">
            <v>Vibrador electrico</v>
          </cell>
          <cell r="E91">
            <v>750</v>
          </cell>
        </row>
        <row r="92">
          <cell r="A92">
            <v>107</v>
          </cell>
          <cell r="C92" t="str">
            <v>Formaleta metalica</v>
          </cell>
          <cell r="E92">
            <v>1500</v>
          </cell>
        </row>
        <row r="93">
          <cell r="A93">
            <v>108</v>
          </cell>
          <cell r="C93" t="str">
            <v>Andamio</v>
          </cell>
          <cell r="E93">
            <v>150</v>
          </cell>
        </row>
        <row r="94">
          <cell r="A94">
            <v>109</v>
          </cell>
          <cell r="C94" t="str">
            <v>Equipo de soldadura</v>
          </cell>
          <cell r="E94">
            <v>250</v>
          </cell>
        </row>
        <row r="95">
          <cell r="A95">
            <v>110</v>
          </cell>
          <cell r="C95" t="str">
            <v>Equipo de montaje</v>
          </cell>
          <cell r="D95" t="str">
            <v>HB</v>
          </cell>
          <cell r="E95">
            <v>30000</v>
          </cell>
        </row>
        <row r="96">
          <cell r="A96">
            <v>111</v>
          </cell>
          <cell r="C96" t="str">
            <v>Equipo de fabricación</v>
          </cell>
          <cell r="D96" t="str">
            <v>HB</v>
          </cell>
          <cell r="E96">
            <v>55000</v>
          </cell>
        </row>
        <row r="97">
          <cell r="A97">
            <v>112</v>
          </cell>
          <cell r="C97" t="str">
            <v>Motoniveladora</v>
          </cell>
          <cell r="E97">
            <v>45000</v>
          </cell>
        </row>
        <row r="98">
          <cell r="A98">
            <v>113</v>
          </cell>
          <cell r="C98" t="str">
            <v>Cilindro Vibratorio</v>
          </cell>
          <cell r="E98">
            <v>45000</v>
          </cell>
        </row>
        <row r="99">
          <cell r="A99">
            <v>114</v>
          </cell>
          <cell r="C99" t="str">
            <v>terminadora</v>
          </cell>
          <cell r="E99">
            <v>88000</v>
          </cell>
        </row>
        <row r="100">
          <cell r="A100">
            <v>115</v>
          </cell>
          <cell r="C100" t="str">
            <v>Compactador de llanta</v>
          </cell>
          <cell r="E100">
            <v>33000</v>
          </cell>
        </row>
        <row r="101">
          <cell r="A101">
            <v>116</v>
          </cell>
          <cell r="C101" t="str">
            <v>Regla Vibratoria</v>
          </cell>
          <cell r="E101">
            <v>68000</v>
          </cell>
        </row>
        <row r="102">
          <cell r="A102">
            <v>117</v>
          </cell>
          <cell r="C102" t="str">
            <v>Pulidora</v>
          </cell>
          <cell r="E102">
            <v>500</v>
          </cell>
        </row>
        <row r="103">
          <cell r="A103">
            <v>118</v>
          </cell>
          <cell r="C103" t="str">
            <v>Cortadora</v>
          </cell>
          <cell r="E103">
            <v>500</v>
          </cell>
        </row>
        <row r="104">
          <cell r="A104">
            <v>119</v>
          </cell>
          <cell r="C104" t="str">
            <v>Servicio de Bombeo</v>
          </cell>
          <cell r="E104">
            <v>18000</v>
          </cell>
        </row>
        <row r="105">
          <cell r="A105">
            <v>120</v>
          </cell>
          <cell r="C105" t="str">
            <v>Ascensor</v>
          </cell>
          <cell r="E105">
            <v>85000000</v>
          </cell>
        </row>
        <row r="106">
          <cell r="A106">
            <v>121</v>
          </cell>
          <cell r="C106" t="str">
            <v>Megger de tierra</v>
          </cell>
          <cell r="E106">
            <v>35000</v>
          </cell>
        </row>
        <row r="107">
          <cell r="A107">
            <v>122</v>
          </cell>
        </row>
        <row r="108">
          <cell r="A108">
            <v>123</v>
          </cell>
        </row>
        <row r="109">
          <cell r="A109">
            <v>124</v>
          </cell>
        </row>
        <row r="110">
          <cell r="A110">
            <v>125</v>
          </cell>
        </row>
        <row r="111">
          <cell r="A111">
            <v>126</v>
          </cell>
        </row>
        <row r="112">
          <cell r="A112">
            <v>127</v>
          </cell>
        </row>
        <row r="113">
          <cell r="A113">
            <v>128</v>
          </cell>
        </row>
        <row r="114">
          <cell r="A114">
            <v>129</v>
          </cell>
        </row>
        <row r="115">
          <cell r="A115">
            <v>130</v>
          </cell>
        </row>
        <row r="116">
          <cell r="A116">
            <v>131</v>
          </cell>
        </row>
        <row r="117">
          <cell r="A117">
            <v>132</v>
          </cell>
        </row>
        <row r="118">
          <cell r="A118">
            <v>133</v>
          </cell>
        </row>
        <row r="119">
          <cell r="A119">
            <v>134</v>
          </cell>
        </row>
        <row r="120">
          <cell r="A120">
            <v>135</v>
          </cell>
        </row>
        <row r="121">
          <cell r="A121">
            <v>136</v>
          </cell>
        </row>
        <row r="122">
          <cell r="A122">
            <v>137</v>
          </cell>
        </row>
        <row r="123">
          <cell r="A123">
            <v>138</v>
          </cell>
        </row>
        <row r="124">
          <cell r="A124">
            <v>139</v>
          </cell>
        </row>
        <row r="125">
          <cell r="A125">
            <v>140</v>
          </cell>
        </row>
        <row r="126">
          <cell r="A126">
            <v>141</v>
          </cell>
        </row>
        <row r="127">
          <cell r="A127">
            <v>142</v>
          </cell>
        </row>
        <row r="128">
          <cell r="A128">
            <v>143</v>
          </cell>
        </row>
        <row r="129">
          <cell r="A129">
            <v>144</v>
          </cell>
        </row>
        <row r="130">
          <cell r="A130">
            <v>145</v>
          </cell>
        </row>
        <row r="131">
          <cell r="A131">
            <v>146</v>
          </cell>
        </row>
        <row r="132">
          <cell r="A132">
            <v>147</v>
          </cell>
        </row>
        <row r="133">
          <cell r="A133">
            <v>148</v>
          </cell>
        </row>
        <row r="134">
          <cell r="A134">
            <v>149</v>
          </cell>
        </row>
        <row r="135">
          <cell r="A135">
            <v>150</v>
          </cell>
        </row>
        <row r="136">
          <cell r="A136">
            <v>151</v>
          </cell>
        </row>
        <row r="137">
          <cell r="A137">
            <v>152</v>
          </cell>
        </row>
        <row r="138">
          <cell r="A138">
            <v>153</v>
          </cell>
        </row>
        <row r="139">
          <cell r="A139">
            <v>154</v>
          </cell>
        </row>
        <row r="140">
          <cell r="A140">
            <v>155</v>
          </cell>
        </row>
        <row r="141">
          <cell r="A141">
            <v>156</v>
          </cell>
        </row>
        <row r="142">
          <cell r="A142">
            <v>157</v>
          </cell>
        </row>
        <row r="143">
          <cell r="A143">
            <v>158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 val="Presup_Av_68_con_64"/>
      <sheetName val="Presup_Av_1o_de_mayo_con_73a_"/>
      <sheetName val="Presup_Av_68_con_10"/>
      <sheetName val="Presup_Clle_63_con_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 val="Est_y_Dis"/>
      <sheetName val="Fondo_Ensayos"/>
      <sheetName val="Obra_puente"/>
      <sheetName val="Fondo_Ajustes"/>
      <sheetName val="FACTOR_MULTIPLICADOR"/>
      <sheetName val="Datos_Generales"/>
      <sheetName val="APU_ANTICORROSIVO"/>
      <sheetName val="APU_LIMPIEZA_Y_PINTURA"/>
      <sheetName val="APU_REFUERZOS"/>
      <sheetName val="APU_ADECUACIÓN_PASAMANOS"/>
      <sheetName val="APU_DESMONTE_BARANDA"/>
      <sheetName val="APU_REINSTALACIÓN_BARANDA"/>
      <sheetName val="APU_BARANDA_NUEVA"/>
      <sheetName val="APU_PINTURA_BARANDA"/>
      <sheetName val="APU_CONCRETO_-_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a de Trabajo Utilidad"/>
      <sheetName val="AIU"/>
      <sheetName val="FACTOR PRESTACIONAL 2011"/>
      <sheetName val="HISTORICO"/>
      <sheetName val="TARIFA VIGILANCIA MENSUAL 2011"/>
      <sheetName val="TARIFAS REGISTRO DISTRITAL 2011"/>
      <sheetName val="COSTOS OFICINA"/>
      <sheetName val="Media M2 oficina 2010"/>
      <sheetName val="COSTOS CAMPAMENTO (2)"/>
      <sheetName val="Costos Acueducto"/>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e"/>
      <sheetName val="Datos básicos"/>
      <sheetName val="Equipo"/>
      <sheetName val="Materiales"/>
      <sheetName val="M-O"/>
      <sheetName val="7.1.1"/>
      <sheetName val="7.2.1"/>
      <sheetName val="7.2.2"/>
      <sheetName val="7.2.3"/>
      <sheetName val="7.2.4"/>
      <sheetName val="7.2.5"/>
      <sheetName val="7.2.6"/>
      <sheetName val="7.2.7"/>
      <sheetName val="7.2.8"/>
      <sheetName val="7.2.9"/>
      <sheetName val="7.2.10"/>
      <sheetName val="7.2.11"/>
      <sheetName val="7.2.12"/>
      <sheetName val="7.2.13"/>
      <sheetName val="7.2.14"/>
      <sheetName val="7.2.15"/>
      <sheetName val="7.2.16"/>
      <sheetName val="7.2.17"/>
      <sheetName val="7.2.18"/>
      <sheetName val="7.2.19"/>
      <sheetName val="7.2.21"/>
      <sheetName val="7.2.22"/>
      <sheetName val="7.2.23"/>
      <sheetName val="7.2.24"/>
      <sheetName val="7.2.25"/>
      <sheetName val="7.2.26"/>
      <sheetName val="7.2.27"/>
      <sheetName val="7.2.28"/>
      <sheetName val="7.2.29"/>
      <sheetName val="7.2.31"/>
      <sheetName val="7.2.32"/>
      <sheetName val="7.2.33"/>
      <sheetName val="7.2.34"/>
      <sheetName val="7.2.35"/>
      <sheetName val="7.2.36"/>
      <sheetName val="7.2.37"/>
      <sheetName val="7.3.1"/>
      <sheetName val="7.3.2"/>
      <sheetName val="7.3.3"/>
      <sheetName val="7.3.4"/>
      <sheetName val="7.3.5"/>
      <sheetName val="7.3.6"/>
      <sheetName val="7.3.7"/>
      <sheetName val="7.3.8"/>
      <sheetName val="7.3.10"/>
      <sheetName val="7,2,42,"/>
      <sheetName val="7.4.1"/>
      <sheetName val="7.4.2"/>
      <sheetName val="7.4.3"/>
      <sheetName val="7.4.4"/>
      <sheetName val="7.4.5"/>
      <sheetName val="7.4.6"/>
      <sheetName val="7.4.7"/>
      <sheetName val="7.4.8"/>
      <sheetName val="7.4.9"/>
      <sheetName val="7.4.10"/>
      <sheetName val="7.4.11"/>
      <sheetName val="7.4.12"/>
      <sheetName val="7.4.13"/>
      <sheetName val="7.4.14"/>
      <sheetName val="7.4.15"/>
      <sheetName val="7.4.16"/>
      <sheetName val="7.5.1"/>
      <sheetName val="7.4.2 (2)"/>
      <sheetName val="7.4.3 (2)"/>
      <sheetName val="7.4.4 (2)"/>
      <sheetName val="7.4.5 (2)"/>
      <sheetName val="7.4.6 (2)"/>
      <sheetName val="7.4.7 (2)"/>
      <sheetName val="7.4.8 (2)"/>
      <sheetName val="7.4.9 (2)"/>
      <sheetName val="7.4.10 (2)"/>
      <sheetName val="7.4.11 (2)"/>
      <sheetName val="7.4.12 (2)"/>
      <sheetName val="7.4.13 (2)"/>
      <sheetName val="7.4.14 (2)"/>
      <sheetName val="7.4.15 (2)"/>
      <sheetName val="7.4.16 (2)"/>
      <sheetName val="7.2.35 A"/>
      <sheetName val="Item"/>
      <sheetName val="C400P"/>
      <sheetName val="C600P"/>
      <sheetName val="C900P"/>
      <sheetName val="C1800P"/>
      <sheetName val="C1200P"/>
      <sheetName val="C1500P"/>
      <sheetName val="C2400P"/>
      <sheetName val="E900P"/>
      <sheetName val="E400P"/>
      <sheetName val="E600P"/>
      <sheetName val="E1200P"/>
      <sheetName val="E1500P"/>
      <sheetName val="E1800P"/>
      <sheetName val="7.2.10B"/>
      <sheetName val="7.2.11B"/>
      <sheetName val="R900P"/>
      <sheetName val="R1200P"/>
      <sheetName val="7.2.18A"/>
      <sheetName val="7.2.18B"/>
      <sheetName val="7.2.18C"/>
      <sheetName val="7.2.18D"/>
      <sheetName val="7.2.18E"/>
      <sheetName val="7.2.18F"/>
      <sheetName val="7.2.23B"/>
      <sheetName val="7.2.21B"/>
      <sheetName val="7.2.21C"/>
      <sheetName val="7.2.8A"/>
      <sheetName val="7.2.17B"/>
      <sheetName val="7.3.7A"/>
      <sheetName val="7.3.7B"/>
      <sheetName val="7.2.9A"/>
      <sheetName val="7,2,4"/>
      <sheetName val="7,2,9A"/>
      <sheetName val="7,3,7B"/>
      <sheetName val="7,3,7A"/>
      <sheetName val="7,2,8A"/>
      <sheetName val="7,2,17B"/>
      <sheetName val="7,2,2,21B"/>
      <sheetName val="7,2,23B"/>
      <sheetName val="7,2,18F"/>
      <sheetName val="7,2,18E"/>
      <sheetName val="7,2,18D"/>
      <sheetName val="7,2,18C"/>
      <sheetName val="7,2,18B"/>
      <sheetName val="7,2,18A"/>
      <sheetName val="R1200P,"/>
      <sheetName val="R900P,"/>
      <sheetName val="7,2,11B"/>
      <sheetName val="7,2,10B"/>
      <sheetName val="E1500P,"/>
      <sheetName val="E1800,P"/>
      <sheetName val="E1200P,"/>
      <sheetName val="E600P,"/>
      <sheetName val="E400P,"/>
      <sheetName val="E900P,"/>
      <sheetName val="C2400P,"/>
      <sheetName val="C1500P,"/>
      <sheetName val="C400P,"/>
      <sheetName val="C600P,"/>
      <sheetName val="C900P,"/>
      <sheetName val="C1800P,"/>
      <sheetName val="C1200P,"/>
      <sheetName val="7,2,5,"/>
      <sheetName val="7,2,10"/>
      <sheetName val="7,2,12"/>
      <sheetName val="7,2,13,"/>
      <sheetName val="7,2,14,"/>
      <sheetName val="7,2,15,"/>
      <sheetName val="7,2,16,"/>
      <sheetName val="7,2,17,"/>
      <sheetName val="7,2,18,"/>
      <sheetName val="7,2,19,"/>
      <sheetName val="7,2,21,"/>
      <sheetName val="7,2,23,"/>
      <sheetName val="7,2,24,"/>
      <sheetName val="7,2,25,"/>
      <sheetName val="7,2,31,"/>
      <sheetName val="7,2,32,"/>
      <sheetName val="7,2,33,"/>
      <sheetName val="7,2,43"/>
      <sheetName val="7,2,45,"/>
      <sheetName val="7,2,46,"/>
      <sheetName val="7,2,49,"/>
      <sheetName val="7,2,55,"/>
      <sheetName val="7,2,58,"/>
      <sheetName val="7,2,61,"/>
      <sheetName val="7,2,64,"/>
      <sheetName val="7,2,65,"/>
      <sheetName val="7,2,122,"/>
      <sheetName val="7,2,131,"/>
      <sheetName val="7,2,132,"/>
      <sheetName val="7.2.20"/>
      <sheetName val="7,2,152"/>
      <sheetName val="Datos_básicos"/>
      <sheetName val="7_1_1"/>
      <sheetName val="7_2_1"/>
      <sheetName val="7_2_2"/>
      <sheetName val="7_2_3"/>
      <sheetName val="7_2_4"/>
      <sheetName val="7_2_5"/>
      <sheetName val="7_2_6"/>
      <sheetName val="7_2_7"/>
      <sheetName val="7_2_8"/>
      <sheetName val="7_2_9"/>
      <sheetName val="7_2_10"/>
      <sheetName val="7_2_11"/>
      <sheetName val="7_2_12"/>
      <sheetName val="7_2_13"/>
      <sheetName val="7_2_14"/>
      <sheetName val="7_2_15"/>
      <sheetName val="7_2_16"/>
      <sheetName val="7_2_17"/>
      <sheetName val="7_2_18"/>
      <sheetName val="7_2_19"/>
      <sheetName val="7_2_21"/>
      <sheetName val="7_2_22"/>
      <sheetName val="7_2_23"/>
      <sheetName val="7_2_24"/>
      <sheetName val="7_2_25"/>
      <sheetName val="7_2_26"/>
      <sheetName val="7_2_27"/>
      <sheetName val="7_2_28"/>
      <sheetName val="7_2_29"/>
      <sheetName val="7_2_31"/>
      <sheetName val="7_2_32"/>
      <sheetName val="7_2_33"/>
      <sheetName val="7_2_34"/>
      <sheetName val="7_2_35"/>
      <sheetName val="7_2_36"/>
      <sheetName val="7_2_37"/>
      <sheetName val="7_3_1"/>
      <sheetName val="7_3_2"/>
      <sheetName val="7_3_3"/>
      <sheetName val="7_3_4"/>
      <sheetName val="7_3_5"/>
      <sheetName val="7_3_6"/>
      <sheetName val="7_3_7"/>
      <sheetName val="7_3_8"/>
      <sheetName val="7_3_10"/>
      <sheetName val="7_4_1"/>
      <sheetName val="7_4_2"/>
      <sheetName val="7_4_3"/>
      <sheetName val="7_4_4"/>
      <sheetName val="7_4_5"/>
      <sheetName val="7_4_6"/>
      <sheetName val="7_4_7"/>
      <sheetName val="7_4_8"/>
      <sheetName val="7_4_9"/>
      <sheetName val="7_4_10"/>
      <sheetName val="7_4_11"/>
      <sheetName val="7_4_12"/>
      <sheetName val="7_4_13"/>
      <sheetName val="7_4_14"/>
      <sheetName val="7_4_15"/>
      <sheetName val="7_4_16"/>
      <sheetName val="7_5_1"/>
      <sheetName val="7_4_2_(2)"/>
      <sheetName val="7_4_3_(2)"/>
      <sheetName val="7_4_4_(2)"/>
      <sheetName val="7_4_5_(2)"/>
      <sheetName val="7_4_6_(2)"/>
      <sheetName val="7_4_7_(2)"/>
      <sheetName val="7_4_8_(2)"/>
      <sheetName val="7_4_9_(2)"/>
      <sheetName val="7_4_10_(2)"/>
      <sheetName val="7_4_11_(2)"/>
      <sheetName val="7_4_12_(2)"/>
      <sheetName val="7_4_13_(2)"/>
      <sheetName val="7_4_14_(2)"/>
      <sheetName val="7_4_15_(2)"/>
      <sheetName val="7_4_16_(2)"/>
      <sheetName val="7_2_35_A"/>
      <sheetName val="7_2_10B"/>
      <sheetName val="7_2_11B"/>
      <sheetName val="7_2_18A"/>
      <sheetName val="7_2_18B"/>
      <sheetName val="7_2_18C"/>
      <sheetName val="7_2_18D"/>
      <sheetName val="7_2_18E"/>
      <sheetName val="7_2_18F"/>
      <sheetName val="7_2_23B"/>
      <sheetName val="7_2_21B"/>
      <sheetName val="7_2_21C"/>
      <sheetName val="7_2_8A"/>
      <sheetName val="7_2_17B"/>
      <sheetName val="7_3_7A"/>
      <sheetName val="7_3_7B"/>
      <sheetName val="7_2_9A"/>
      <sheetName val="7_2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row r="2">
          <cell r="A2" t="str">
            <v>7</v>
          </cell>
          <cell r="B2" t="str">
            <v>SECCIÓN 7: OBRAS DE REDES TELEFÓNICAS  DE ETB, COLOMBIA TELECOMUNICACIONES, EPM</v>
          </cell>
        </row>
        <row r="3">
          <cell r="A3" t="str">
            <v>7.1</v>
          </cell>
          <cell r="B3" t="str">
            <v>Excavaciones (Incluye transporte y disposición en zonas de desecho)</v>
          </cell>
        </row>
        <row r="4">
          <cell r="A4" t="str">
            <v>7.1.1</v>
          </cell>
          <cell r="B4" t="str">
            <v>Excavación "Manual" de 0.00 a 2.00 m  de profundidad  (incluye retiro y disposición de sobrantes)</v>
          </cell>
          <cell r="C4" t="str">
            <v>m3</v>
          </cell>
        </row>
        <row r="5">
          <cell r="A5" t="str">
            <v>7.2</v>
          </cell>
          <cell r="B5" t="str">
            <v>Redes  de teléfonos ETB</v>
          </cell>
        </row>
        <row r="6">
          <cell r="A6" t="str">
            <v>7.2.1</v>
          </cell>
          <cell r="B6" t="str">
            <v>Aplomar poste ETB  8*510</v>
          </cell>
          <cell r="C6" t="str">
            <v>un</v>
          </cell>
        </row>
        <row r="7">
          <cell r="A7" t="str">
            <v>7.2.2</v>
          </cell>
          <cell r="B7" t="str">
            <v>Suministro e instalación de poste ETB  8*510</v>
          </cell>
          <cell r="C7" t="str">
            <v>ml</v>
          </cell>
        </row>
        <row r="8">
          <cell r="A8" t="str">
            <v>7.2.3</v>
          </cell>
          <cell r="B8" t="str">
            <v xml:space="preserve">Reubicación  poste ETB 8*510        </v>
          </cell>
          <cell r="C8" t="str">
            <v>un</v>
          </cell>
        </row>
        <row r="9">
          <cell r="A9" t="str">
            <v>7.2.4</v>
          </cell>
          <cell r="B9" t="str">
            <v>Suministro e instalacion de 4 cables primarios 1200 pares</v>
          </cell>
          <cell r="C9" t="str">
            <v>un</v>
          </cell>
        </row>
        <row r="10">
          <cell r="A10" t="str">
            <v>7.2.5</v>
          </cell>
          <cell r="B10" t="str">
            <v>Retiro poste en concreto con reintegro a ETB</v>
          </cell>
          <cell r="C10" t="str">
            <v>un</v>
          </cell>
        </row>
        <row r="11">
          <cell r="A11" t="str">
            <v>7.2.6</v>
          </cell>
          <cell r="B11" t="str">
            <v>Retiro poste en madera con reintegro a ETB</v>
          </cell>
          <cell r="C11" t="str">
            <v>un</v>
          </cell>
        </row>
        <row r="12">
          <cell r="A12" t="str">
            <v>7.2.7</v>
          </cell>
          <cell r="B12" t="str">
            <v>Subterranizacion de red aerea telefónica incluye desconexión y conexión de redes</v>
          </cell>
          <cell r="C12" t="str">
            <v>ml</v>
          </cell>
        </row>
        <row r="13">
          <cell r="A13" t="str">
            <v>7.2.8</v>
          </cell>
          <cell r="B13" t="str">
            <v>Traslado de armario telefónico incluye desconexión y conexión de redes</v>
          </cell>
          <cell r="C13" t="str">
            <v>ml</v>
          </cell>
        </row>
        <row r="14">
          <cell r="A14" t="str">
            <v>7.2.9</v>
          </cell>
          <cell r="B14" t="str">
            <v>Suministro de tubo galvanizado IMC de 2 pul ( incluye desconexión y conexión de cables existentes)</v>
          </cell>
          <cell r="C14" t="str">
            <v>ml</v>
          </cell>
        </row>
        <row r="15">
          <cell r="A15" t="str">
            <v>7.2.10</v>
          </cell>
          <cell r="B15" t="str">
            <v xml:space="preserve">Construcción de Cárcamo de protección de 4 ductos de 4" </v>
          </cell>
          <cell r="C15" t="str">
            <v>ml</v>
          </cell>
        </row>
        <row r="16">
          <cell r="A16" t="str">
            <v>7.2.11</v>
          </cell>
          <cell r="B16" t="str">
            <v>Demolicion de Cárcamo de protección</v>
          </cell>
          <cell r="C16" t="str">
            <v>un</v>
          </cell>
        </row>
        <row r="17">
          <cell r="A17" t="str">
            <v>7.2.12</v>
          </cell>
          <cell r="B17" t="str">
            <v>Renivelación y refuerzo  de Cámaras Telefónicas</v>
          </cell>
          <cell r="C17" t="str">
            <v>un</v>
          </cell>
        </row>
        <row r="18">
          <cell r="A18" t="str">
            <v>7.2.13</v>
          </cell>
          <cell r="B18" t="str">
            <v>Construcción Cámara Telefónica T-14</v>
          </cell>
          <cell r="C18" t="str">
            <v>un</v>
          </cell>
        </row>
        <row r="19">
          <cell r="A19" t="str">
            <v>7.2.14</v>
          </cell>
          <cell r="B19" t="str">
            <v>Construcción Cámara Telefónica T-16</v>
          </cell>
          <cell r="C19" t="str">
            <v>un</v>
          </cell>
        </row>
        <row r="20">
          <cell r="A20" t="str">
            <v>7.2.15</v>
          </cell>
          <cell r="B20" t="str">
            <v>Canalización 4 ductos 4" TDP (Incluye relleno con arena de peña y base  B-600)</v>
          </cell>
          <cell r="C20" t="str">
            <v>ml</v>
          </cell>
        </row>
        <row r="21">
          <cell r="A21" t="str">
            <v>7.2.16</v>
          </cell>
          <cell r="B21" t="str">
            <v>Construcción Cámara Telefónica T-13</v>
          </cell>
          <cell r="C21" t="str">
            <v>un</v>
          </cell>
        </row>
        <row r="22">
          <cell r="A22" t="str">
            <v>7.2.17</v>
          </cell>
          <cell r="B22" t="str">
            <v xml:space="preserve">Construcción  Cámara de  inspección CPD </v>
          </cell>
          <cell r="C22" t="str">
            <v>un</v>
          </cell>
        </row>
        <row r="23">
          <cell r="A23" t="str">
            <v>7.2.18</v>
          </cell>
          <cell r="B23" t="str">
            <v xml:space="preserve">Canalización 8 ductos 4" TDP (Incluye relleno con arena de peña y base B-600) </v>
          </cell>
          <cell r="C23" t="str">
            <v>ml</v>
          </cell>
        </row>
        <row r="24">
          <cell r="A24" t="str">
            <v>7.2.19</v>
          </cell>
          <cell r="B24" t="str">
            <v>Canalización 2 ductos 4" TDP  (Incluye relleno con arena de peña y base B-600)</v>
          </cell>
          <cell r="C24" t="str">
            <v>ml</v>
          </cell>
        </row>
        <row r="25">
          <cell r="A25" t="str">
            <v>7.2.20</v>
          </cell>
          <cell r="B25" t="str">
            <v>Demolicion Cámara Telefónica T-13</v>
          </cell>
          <cell r="C25" t="str">
            <v>un</v>
          </cell>
        </row>
        <row r="26">
          <cell r="A26" t="str">
            <v>7.2.21</v>
          </cell>
          <cell r="B26" t="str">
            <v>Demolición Cámara Telefónica T-14 ( Incluye retiro y disposicion de escrombros)</v>
          </cell>
          <cell r="C26" t="str">
            <v>un</v>
          </cell>
        </row>
        <row r="27">
          <cell r="A27" t="str">
            <v>7.2.22</v>
          </cell>
          <cell r="B27" t="str">
            <v>Demolición Cámara de Inspección CPD  ( Incluye retiro y disposicion de escrombros)</v>
          </cell>
          <cell r="C27" t="str">
            <v>un</v>
          </cell>
        </row>
        <row r="28">
          <cell r="A28" t="str">
            <v>7.2.23</v>
          </cell>
          <cell r="B28" t="str">
            <v>Construcción Cámara Telefónica T-14A</v>
          </cell>
          <cell r="C28" t="str">
            <v>un</v>
          </cell>
        </row>
        <row r="29">
          <cell r="A29" t="str">
            <v>7.2.24</v>
          </cell>
          <cell r="B29" t="str">
            <v>Construcción Cámara Telefónica T-13A</v>
          </cell>
          <cell r="C29" t="str">
            <v>un</v>
          </cell>
        </row>
        <row r="30">
          <cell r="A30" t="str">
            <v>7.2.25</v>
          </cell>
          <cell r="B30" t="str">
            <v>Construcción Cámara de Paso CPS</v>
          </cell>
          <cell r="C30" t="str">
            <v>un</v>
          </cell>
        </row>
        <row r="31">
          <cell r="A31" t="str">
            <v>7.2.26</v>
          </cell>
          <cell r="B31" t="str">
            <v>Tendido de 4 cables telefónicos de 1200 pares</v>
          </cell>
          <cell r="C31" t="str">
            <v>ml</v>
          </cell>
        </row>
        <row r="32">
          <cell r="A32" t="str">
            <v>7.2.27</v>
          </cell>
          <cell r="B32" t="str">
            <v>Construcción de Cárcamo de protección de 8 ductos de 4"</v>
          </cell>
          <cell r="C32" t="str">
            <v>ml</v>
          </cell>
        </row>
        <row r="33">
          <cell r="A33" t="str">
            <v>7.2.28</v>
          </cell>
          <cell r="B33" t="str">
            <v>Suministro de tapa para cámara T</v>
          </cell>
          <cell r="C33" t="str">
            <v>un</v>
          </cell>
        </row>
        <row r="34">
          <cell r="A34" t="str">
            <v>7.2.29</v>
          </cell>
          <cell r="B34" t="str">
            <v>Demolicion Cámara de Inspección CPS   ( Incluye retiro y disposicion de escrombros)</v>
          </cell>
          <cell r="C34" t="str">
            <v>un</v>
          </cell>
        </row>
        <row r="35">
          <cell r="A35" t="str">
            <v>7.2.30</v>
          </cell>
          <cell r="B35" t="str">
            <v xml:space="preserve">Empalme de cable telefónico </v>
          </cell>
          <cell r="C35" t="str">
            <v>un</v>
          </cell>
        </row>
        <row r="36">
          <cell r="A36" t="str">
            <v>7.2.31</v>
          </cell>
          <cell r="B36" t="str">
            <v>Construcción de Cárcamo de protección de 12 ductos de 4"</v>
          </cell>
          <cell r="C36" t="str">
            <v>un</v>
          </cell>
        </row>
        <row r="37">
          <cell r="A37" t="str">
            <v>7.2.32</v>
          </cell>
          <cell r="B37" t="str">
            <v>Construcción de Cárcamo de protección de 16 ductos de 4"</v>
          </cell>
          <cell r="C37" t="str">
            <v>un</v>
          </cell>
        </row>
        <row r="38">
          <cell r="A38" t="str">
            <v>7.2.33</v>
          </cell>
          <cell r="B38" t="str">
            <v>Construcción de Cárcamo de protección de 24 ductos de 4"</v>
          </cell>
          <cell r="C38" t="str">
            <v>un</v>
          </cell>
        </row>
        <row r="39">
          <cell r="A39" t="str">
            <v>7.2.34</v>
          </cell>
          <cell r="B39" t="str">
            <v>Suministro e instalación de pedestal para teléfono público</v>
          </cell>
          <cell r="C39" t="str">
            <v>un</v>
          </cell>
        </row>
        <row r="40">
          <cell r="A40" t="str">
            <v>7.2.35</v>
          </cell>
          <cell r="B40" t="str">
            <v>Suministro e instalación de ducto 2" DB (Incluye relleno con arena de peña )</v>
          </cell>
          <cell r="C40" t="str">
            <v>ml</v>
          </cell>
        </row>
        <row r="41">
          <cell r="A41" t="str">
            <v>7.2.36</v>
          </cell>
          <cell r="B41" t="str">
            <v>Drenague de Camara</v>
          </cell>
          <cell r="C41" t="str">
            <v>ml</v>
          </cell>
        </row>
        <row r="42">
          <cell r="A42" t="str">
            <v>7.2.37</v>
          </cell>
          <cell r="B42" t="str">
            <v>Sondeo ducto libre ( incluye sondeo, paso de mandril y guia)</v>
          </cell>
          <cell r="C42" t="str">
            <v>ml</v>
          </cell>
        </row>
        <row r="43">
          <cell r="A43" t="str">
            <v>7.2.36</v>
          </cell>
          <cell r="B43" t="str">
            <v>Drenague de Camara</v>
          </cell>
          <cell r="C43" t="str">
            <v>ml</v>
          </cell>
        </row>
        <row r="44">
          <cell r="A44" t="str">
            <v>7.2.37</v>
          </cell>
          <cell r="B44" t="str">
            <v>Sondeo ducto libre (incluye sondeo, paso de mandril y guia)</v>
          </cell>
          <cell r="C44" t="str">
            <v>ml</v>
          </cell>
        </row>
        <row r="45">
          <cell r="A45" t="str">
            <v>7.2.38</v>
          </cell>
          <cell r="B45" t="str">
            <v>Demolición camara T-13A  ( Incluye retiro y disposicion de escrombros)</v>
          </cell>
          <cell r="C45" t="str">
            <v>un</v>
          </cell>
        </row>
        <row r="46">
          <cell r="A46" t="str">
            <v>7.2.39</v>
          </cell>
          <cell r="B46" t="str">
            <v>Demolición camara T-16   ( Incluye retiro y disposicion de escrombros)</v>
          </cell>
          <cell r="C46" t="str">
            <v>un</v>
          </cell>
        </row>
        <row r="47">
          <cell r="A47" t="str">
            <v>7.2.40</v>
          </cell>
          <cell r="B47" t="str">
            <v xml:space="preserve">Canalización 3 ductos 4" TDP (Incluye relleno con arena de peña y base B-600) </v>
          </cell>
          <cell r="C47" t="str">
            <v>ml</v>
          </cell>
        </row>
        <row r="48">
          <cell r="A48" t="str">
            <v>7.2.41</v>
          </cell>
          <cell r="B48" t="str">
            <v xml:space="preserve">Canalización 6 ductos 4" TDP (Incluye relleno con arena de peña y base B-600) </v>
          </cell>
          <cell r="C48" t="str">
            <v>ml</v>
          </cell>
        </row>
        <row r="49">
          <cell r="A49" t="str">
            <v>7.2.42</v>
          </cell>
          <cell r="B49" t="str">
            <v xml:space="preserve">Canalización 12 ductos 4" TDP (Incluye relleno con arena de peña y base B-600) </v>
          </cell>
          <cell r="C49" t="str">
            <v>ml</v>
          </cell>
        </row>
        <row r="50">
          <cell r="A50" t="str">
            <v>7.2.43</v>
          </cell>
          <cell r="B50" t="str">
            <v>Construcción de Cárcamo de protección de 2 ductos de 4"</v>
          </cell>
          <cell r="C50" t="str">
            <v>ml</v>
          </cell>
        </row>
        <row r="51">
          <cell r="A51" t="str">
            <v>7.2.44</v>
          </cell>
          <cell r="B51" t="str">
            <v>Retiro armario telefónico</v>
          </cell>
          <cell r="C51" t="str">
            <v>un</v>
          </cell>
        </row>
        <row r="52">
          <cell r="A52" t="str">
            <v>7.2.45</v>
          </cell>
          <cell r="B52" t="str">
            <v>Construcción Cámara Telefónica T-18( incluye marco y tapa)</v>
          </cell>
          <cell r="C52" t="str">
            <v>un</v>
          </cell>
        </row>
        <row r="53">
          <cell r="A53" t="str">
            <v>7.2.46</v>
          </cell>
          <cell r="B53" t="str">
            <v xml:space="preserve">Canalización 1 ductos 2" TDP (Incluye relleno con arena de peña y base B-600) </v>
          </cell>
          <cell r="C53" t="str">
            <v>ml</v>
          </cell>
        </row>
        <row r="54">
          <cell r="A54" t="str">
            <v>7.2.47</v>
          </cell>
          <cell r="B54" t="str">
            <v xml:space="preserve">Canalización 7 ductos 4" TDP (Incluye relleno con arena de peña y base B-600) </v>
          </cell>
          <cell r="C54" t="str">
            <v>ml</v>
          </cell>
        </row>
        <row r="55">
          <cell r="A55" t="str">
            <v>7.2.48</v>
          </cell>
          <cell r="B55" t="str">
            <v xml:space="preserve">Retiro poste concreto ETB 8*510        </v>
          </cell>
          <cell r="C55" t="str">
            <v>un</v>
          </cell>
        </row>
        <row r="56">
          <cell r="A56" t="str">
            <v>7.2.49</v>
          </cell>
          <cell r="B56" t="str">
            <v xml:space="preserve">Retiro red aerea      </v>
          </cell>
          <cell r="C56" t="str">
            <v>ml</v>
          </cell>
        </row>
        <row r="57">
          <cell r="A57" t="str">
            <v>7.2.50</v>
          </cell>
          <cell r="B57" t="str">
            <v>Demolición canalización calzada</v>
          </cell>
          <cell r="C57" t="str">
            <v>ml</v>
          </cell>
        </row>
        <row r="58">
          <cell r="A58" t="str">
            <v>7.2.51</v>
          </cell>
          <cell r="B58" t="str">
            <v xml:space="preserve">Traslado de 2 cables subterraneos telefonicos de 10 pares ( Traslado entre 0 y 10 m) </v>
          </cell>
          <cell r="C58" t="str">
            <v>ml</v>
          </cell>
        </row>
        <row r="59">
          <cell r="A59" t="str">
            <v>7.2.52</v>
          </cell>
          <cell r="B59" t="str">
            <v xml:space="preserve">Traslado de 1 cable subterraneo telefonicos de 200 pares ( Traslado entre 0 y 10 m) </v>
          </cell>
          <cell r="C59" t="str">
            <v>ml</v>
          </cell>
        </row>
        <row r="60">
          <cell r="A60" t="str">
            <v>7.2.53</v>
          </cell>
          <cell r="B60" t="str">
            <v xml:space="preserve">Traslado de 1 cable subterraneo telefonicos de 300 pares ( Traslado entre 0 y 10 m) </v>
          </cell>
          <cell r="C60" t="str">
            <v>ml</v>
          </cell>
        </row>
        <row r="61">
          <cell r="A61" t="str">
            <v>7.2.54</v>
          </cell>
          <cell r="B61" t="str">
            <v xml:space="preserve">Traslado de 1 cable subterraneo telefonicos de 1200 pares ( Traslado entre 0 y 10 m) </v>
          </cell>
          <cell r="C61" t="str">
            <v>ml</v>
          </cell>
        </row>
        <row r="62">
          <cell r="A62" t="str">
            <v>7.2.55</v>
          </cell>
          <cell r="B62" t="str">
            <v>Construcción Cámara Telefónica T-16A,  ( Incluye retiro y disposicion de escrombros) Incluye marco y tapa</v>
          </cell>
          <cell r="C62" t="str">
            <v>und</v>
          </cell>
        </row>
        <row r="63">
          <cell r="A63" t="str">
            <v>7.2.56</v>
          </cell>
          <cell r="B63" t="str">
            <v>Demolición camara Telefónica T-18  ( Incluye retiro y disposicion de escrombros)</v>
          </cell>
          <cell r="C63" t="str">
            <v>und</v>
          </cell>
        </row>
        <row r="64">
          <cell r="A64" t="str">
            <v>7.2.57</v>
          </cell>
          <cell r="B64" t="str">
            <v>Demolición camara Telefónica T-14A  ( Incluye retiro y disposicion de escrombros)</v>
          </cell>
          <cell r="C64" t="str">
            <v>und</v>
          </cell>
        </row>
        <row r="65">
          <cell r="A65" t="str">
            <v>7.2.58</v>
          </cell>
          <cell r="B65" t="str">
            <v>Demolición camara Telefónica T-18A  ( Incluye retiro y disposicion de escrombros)</v>
          </cell>
          <cell r="C65" t="str">
            <v>und</v>
          </cell>
        </row>
        <row r="66">
          <cell r="A66" t="str">
            <v>7.2.59</v>
          </cell>
          <cell r="B66" t="str">
            <v>Demolición camara Telefónica T-16  ( Incluye retiro y disposicion de escrombros)</v>
          </cell>
          <cell r="C66" t="str">
            <v>und</v>
          </cell>
        </row>
        <row r="67">
          <cell r="A67" t="str">
            <v>7.2.60</v>
          </cell>
          <cell r="B67" t="str">
            <v xml:space="preserve">Canalización 9 ductos 4" TDP (Incluye relleno con arena de peña y base B-600) </v>
          </cell>
          <cell r="C67" t="str">
            <v>ml</v>
          </cell>
        </row>
        <row r="68">
          <cell r="A68" t="str">
            <v>7.2.61</v>
          </cell>
          <cell r="B68" t="str">
            <v xml:space="preserve">Canalización 24 ductos 4" TDP (Incluye relleno con arena de peña y base B-600) </v>
          </cell>
          <cell r="C68" t="str">
            <v>ml</v>
          </cell>
        </row>
        <row r="69">
          <cell r="A69" t="str">
            <v>7.2.62</v>
          </cell>
          <cell r="B69" t="str">
            <v xml:space="preserve">Canalización 11 ductos 4" TDP (Incluye relleno con arena de peña y base B-600) </v>
          </cell>
          <cell r="C69" t="str">
            <v>ml</v>
          </cell>
        </row>
        <row r="70">
          <cell r="A70" t="str">
            <v>7.2.63</v>
          </cell>
          <cell r="B70" t="str">
            <v xml:space="preserve">Canalización 2 ductos 2" TDP (Incluye relleno con arena de peña y base B-600) </v>
          </cell>
          <cell r="C70" t="str">
            <v>ml</v>
          </cell>
        </row>
        <row r="71">
          <cell r="A71" t="str">
            <v>7.2.64</v>
          </cell>
          <cell r="B71" t="str">
            <v xml:space="preserve">Canalización 16 ductos 4" TDP (Incluye relleno con arena de peña y base B-600) </v>
          </cell>
          <cell r="C71" t="str">
            <v>ml</v>
          </cell>
        </row>
        <row r="72">
          <cell r="A72" t="str">
            <v>7.2.65</v>
          </cell>
          <cell r="B72" t="str">
            <v xml:space="preserve">Canalización 20 ductos 4" TDP (Incluye relleno con arena de peña y base B-600) </v>
          </cell>
          <cell r="C72" t="str">
            <v>ml</v>
          </cell>
        </row>
        <row r="73">
          <cell r="A73" t="str">
            <v>7.2.66</v>
          </cell>
          <cell r="B73" t="str">
            <v xml:space="preserve">Canalización 14 ductos 4" TDP (Incluye relleno con arena de peña y base B-600) </v>
          </cell>
          <cell r="C73" t="str">
            <v>ml</v>
          </cell>
        </row>
        <row r="74">
          <cell r="A74" t="str">
            <v>7.2.67</v>
          </cell>
          <cell r="B74" t="str">
            <v>Demolición canalización anden bancos entre 8Ø4 y 22Ø4</v>
          </cell>
          <cell r="C74" t="str">
            <v>ml</v>
          </cell>
        </row>
        <row r="75">
          <cell r="A75" t="str">
            <v>7.2.68</v>
          </cell>
          <cell r="B75" t="str">
            <v>Traslado de 1 cable subterraneo telefónico de 10 pares   (Traslado entre 0 y 10m)</v>
          </cell>
          <cell r="C75" t="str">
            <v>ml</v>
          </cell>
        </row>
        <row r="76">
          <cell r="A76" t="str">
            <v>7.2.69</v>
          </cell>
          <cell r="B76" t="str">
            <v>Traslado de 7 cables subterraneos telefónicos de 200 pares  (Traslado entre 0 y 10m)</v>
          </cell>
          <cell r="C76" t="str">
            <v>ml</v>
          </cell>
        </row>
        <row r="77">
          <cell r="A77" t="str">
            <v>7.2.70</v>
          </cell>
          <cell r="B77" t="str">
            <v>Traslado de 2 cables subterraneos telefónicos de200 pares  (Traslado entre 0 y 10m)</v>
          </cell>
          <cell r="C77" t="str">
            <v>ml</v>
          </cell>
        </row>
        <row r="78">
          <cell r="A78" t="str">
            <v>7.2.71</v>
          </cell>
          <cell r="B78" t="str">
            <v>Traslado de 3 cables subterraneos telefónicos de 200 pares  (Traslado entre 0 y 10m)</v>
          </cell>
          <cell r="C78" t="str">
            <v>ml</v>
          </cell>
        </row>
        <row r="79">
          <cell r="A79" t="str">
            <v>7.2.72</v>
          </cell>
          <cell r="B79" t="str">
            <v>Traslado de 6 cables telefónicos de 300 pares  (Traslado entre 0 y 10m)</v>
          </cell>
          <cell r="C79" t="str">
            <v>ml</v>
          </cell>
        </row>
        <row r="80">
          <cell r="A80" t="str">
            <v>7.2.73</v>
          </cell>
          <cell r="B80" t="str">
            <v xml:space="preserve">Traslado de 2 cables subterraneos telefónicos de300 pares  (Traslado entre 0 y 10m) </v>
          </cell>
          <cell r="C80" t="str">
            <v>ml</v>
          </cell>
        </row>
        <row r="81">
          <cell r="A81" t="str">
            <v>7.2.74</v>
          </cell>
          <cell r="B81" t="str">
            <v xml:space="preserve">Traslado de 4 cables telefónicos de 300 pares   (Traslado entre 0 y 10m) </v>
          </cell>
          <cell r="C81" t="str">
            <v>ml</v>
          </cell>
        </row>
        <row r="82">
          <cell r="A82" t="str">
            <v>7.2.75</v>
          </cell>
          <cell r="B82" t="str">
            <v>Traslado de 3 cables subterraneos telefónicos de 300 pares   (Traslado entre 0 y 10m)</v>
          </cell>
          <cell r="C82" t="str">
            <v>ml</v>
          </cell>
        </row>
        <row r="83">
          <cell r="A83" t="str">
            <v>7.2.76</v>
          </cell>
          <cell r="B83" t="str">
            <v>Traslado de 2 cables subterraneos telefónicos de1200 pares   (Traslado entre 0 y 10m)</v>
          </cell>
          <cell r="C83" t="str">
            <v>ml</v>
          </cell>
        </row>
        <row r="84">
          <cell r="A84" t="str">
            <v>7.2.77</v>
          </cell>
          <cell r="B84" t="str">
            <v>Traslado de 1 cable subterraneos telefónicos de 400 pares   (Traslado entre 0 y 10m)</v>
          </cell>
          <cell r="C84" t="str">
            <v>ml</v>
          </cell>
        </row>
        <row r="85">
          <cell r="A85" t="str">
            <v>7.2.78</v>
          </cell>
          <cell r="B85" t="str">
            <v>Traslado de 2 cables subterraneos telefónicos de400 pares   (Traslado entre 0 y 10m)</v>
          </cell>
          <cell r="C85" t="str">
            <v>ml</v>
          </cell>
        </row>
        <row r="86">
          <cell r="A86" t="str">
            <v>7.2.79</v>
          </cell>
          <cell r="B86" t="str">
            <v>Traslado de 1 cable subterraneo telefónico de 900 pares   (Traslado entre 0 y 10m)</v>
          </cell>
          <cell r="C86" t="str">
            <v>ml</v>
          </cell>
        </row>
        <row r="87">
          <cell r="A87" t="str">
            <v>7.2.80</v>
          </cell>
          <cell r="B87" t="str">
            <v>Traslado de 2 cables subterraneos telefónicos de900 pares   (Traslado entre 0 y 10m)</v>
          </cell>
          <cell r="C87" t="str">
            <v>ml</v>
          </cell>
        </row>
        <row r="88">
          <cell r="A88" t="str">
            <v>7.2.81</v>
          </cell>
          <cell r="B88" t="str">
            <v>Traslado de 2 cables subterraneos telefónicos de20 pares   (Traslado entre 0 y 10m)</v>
          </cell>
          <cell r="C88" t="str">
            <v>ml</v>
          </cell>
        </row>
        <row r="89">
          <cell r="A89" t="str">
            <v>7.2.82</v>
          </cell>
          <cell r="B89" t="str">
            <v>Traslado de 1 cable subterraneo telefónico de 20 pares   (Traslado entre 0 y 10m)</v>
          </cell>
          <cell r="C89" t="str">
            <v>ml</v>
          </cell>
        </row>
        <row r="90">
          <cell r="A90" t="str">
            <v>7.2.83</v>
          </cell>
          <cell r="B90" t="str">
            <v>Traslado de 3 cables subterraneos telefónicos de 20 pares   (Traslado entre 0 y 10m)</v>
          </cell>
          <cell r="C90" t="str">
            <v>ml</v>
          </cell>
        </row>
        <row r="91">
          <cell r="A91" t="str">
            <v>7.2.84</v>
          </cell>
          <cell r="B91" t="str">
            <v>Traslado de 3 cables subterraneos telefónicos de 50 pares   (Traslado entre 0 y 10m)</v>
          </cell>
          <cell r="C91" t="str">
            <v>ml</v>
          </cell>
        </row>
        <row r="92">
          <cell r="A92" t="str">
            <v>7.2.85</v>
          </cell>
          <cell r="B92" t="str">
            <v>Traslado de 1 cable subterraneo telefónico de 50 pares   (Traslado entre 0 y 10m)</v>
          </cell>
          <cell r="C92" t="str">
            <v>ml</v>
          </cell>
        </row>
        <row r="93">
          <cell r="A93" t="str">
            <v>7.2.86</v>
          </cell>
          <cell r="B93" t="str">
            <v>Traslado de 2 cable subterraneos  telefónicos de 50 pares   (Traslado entre 0 y 10m)</v>
          </cell>
          <cell r="C93" t="str">
            <v>ml</v>
          </cell>
        </row>
        <row r="94">
          <cell r="A94" t="str">
            <v>7.2.87</v>
          </cell>
          <cell r="B94" t="str">
            <v>Traslado de 1 cable subterraneo telefónico de 2400 pares   (Traslado entre 0 y 10m)</v>
          </cell>
          <cell r="C94" t="str">
            <v>ml</v>
          </cell>
        </row>
        <row r="95">
          <cell r="A95" t="str">
            <v>7.2.88</v>
          </cell>
          <cell r="B95" t="str">
            <v>Traslado de 2 cables subterraneos telefónicos de600 pares   (Traslado entre 0 y 10m)</v>
          </cell>
          <cell r="C95" t="str">
            <v>ml</v>
          </cell>
        </row>
        <row r="96">
          <cell r="A96" t="str">
            <v>7.2.89</v>
          </cell>
          <cell r="B96" t="str">
            <v>Traslado de 3 cables subterraneos telefónicos de 600 pares   (Traslado entre 0 y 10m)</v>
          </cell>
          <cell r="C96" t="str">
            <v>ml</v>
          </cell>
        </row>
        <row r="97">
          <cell r="A97" t="str">
            <v>7.2.90</v>
          </cell>
          <cell r="B97" t="str">
            <v>Traslado de 4 cables subterraneos telefónicos de 600 pares   (Traslado entre 0 y 10m)</v>
          </cell>
          <cell r="C97" t="str">
            <v>ml</v>
          </cell>
        </row>
        <row r="98">
          <cell r="A98" t="str">
            <v>7.2.91</v>
          </cell>
          <cell r="B98" t="str">
            <v>Traslado de 1 cable subterraneos telefónicos de 600 pares   (Traslado entre 0 y 10m)</v>
          </cell>
          <cell r="C98" t="str">
            <v>ml</v>
          </cell>
        </row>
        <row r="99">
          <cell r="A99" t="str">
            <v>7.2.92</v>
          </cell>
          <cell r="B99" t="str">
            <v>Traslado de 1 cable subterraneo telefónico de 100 pares   (Traslado entre 0 y 10m)</v>
          </cell>
          <cell r="C99" t="str">
            <v>ml</v>
          </cell>
        </row>
        <row r="100">
          <cell r="A100" t="str">
            <v>7.2.93</v>
          </cell>
          <cell r="B100" t="str">
            <v>Traslado de 2 cables subterraneos telefónicos de100 pares   (Traslado entre 0 y 10m)</v>
          </cell>
          <cell r="C100" t="str">
            <v>ml</v>
          </cell>
        </row>
        <row r="101">
          <cell r="A101" t="str">
            <v>7.2.94</v>
          </cell>
          <cell r="B101" t="str">
            <v>Traslado de 3 cables subterraneos telefónicos de 100 pares   (Traslado entre 0 y 10m)</v>
          </cell>
          <cell r="C101" t="str">
            <v>ml</v>
          </cell>
        </row>
        <row r="102">
          <cell r="A102" t="str">
            <v>7.2.95</v>
          </cell>
          <cell r="B102" t="str">
            <v>Traslado de 7 cables subterraneos telefónicos de 100 pares   (Traslado entre 0 y 10m)</v>
          </cell>
          <cell r="C102" t="str">
            <v>ml</v>
          </cell>
        </row>
        <row r="103">
          <cell r="A103" t="str">
            <v>7.2.96</v>
          </cell>
          <cell r="B103" t="str">
            <v>Traslado de 10 cables subterraneos telefónicos ≤ 1200 pares   (Traslado entre 0 y 10m)</v>
          </cell>
          <cell r="C103" t="str">
            <v>ml</v>
          </cell>
        </row>
        <row r="104">
          <cell r="A104" t="str">
            <v>7.2.97</v>
          </cell>
          <cell r="B104" t="str">
            <v>Traslado de 11 cables subterraneos telefónicos ≤ 1200 pares   (Traslado entre 0 y 10m)</v>
          </cell>
          <cell r="C104" t="str">
            <v>ml</v>
          </cell>
        </row>
        <row r="105">
          <cell r="A105" t="str">
            <v>7.2.98</v>
          </cell>
          <cell r="B105" t="str">
            <v>Traslado de 12 cables subterraneos telefónicos ≤ 1200 pares   (Traslado entre 0 y 10m)</v>
          </cell>
          <cell r="C105" t="str">
            <v>ml</v>
          </cell>
        </row>
        <row r="106">
          <cell r="A106" t="str">
            <v>7.2.99</v>
          </cell>
          <cell r="B106" t="str">
            <v>Traslado de 9 cables subterraneos telefónicos ≤ 1200 pares   (Traslado entre 0 y 10m)</v>
          </cell>
          <cell r="C106" t="str">
            <v>ml</v>
          </cell>
        </row>
        <row r="107">
          <cell r="A107" t="str">
            <v>7.2.100</v>
          </cell>
          <cell r="B107" t="str">
            <v>Traslado de 14 cables subterraneos telefónicos ≤ 1200 pares   (Traslado entre 0 y 10m)</v>
          </cell>
          <cell r="C107" t="str">
            <v>ml</v>
          </cell>
        </row>
        <row r="108">
          <cell r="A108" t="str">
            <v>7.2.101</v>
          </cell>
          <cell r="B108" t="str">
            <v>Traslado de 21 cables subterraneos telefónicos ≤ 1200 pares   (Traslado entre 0 y 10m)</v>
          </cell>
          <cell r="C108" t="str">
            <v>ml</v>
          </cell>
        </row>
        <row r="109">
          <cell r="A109" t="str">
            <v>7.2.102</v>
          </cell>
          <cell r="B109" t="str">
            <v>Traslado de 26 cables subterraneos telefónicos ≤ 1200 pares   (Traslado entre 0 y 10m)</v>
          </cell>
          <cell r="C109" t="str">
            <v>ml</v>
          </cell>
        </row>
        <row r="110">
          <cell r="A110" t="str">
            <v>7.2.103</v>
          </cell>
          <cell r="B110" t="str">
            <v>Traslado de 2 cables subterraneos telefónicos≤ 1200 pares   (Traslado entre 0 y 10m)</v>
          </cell>
          <cell r="C110" t="str">
            <v>ml</v>
          </cell>
        </row>
        <row r="111">
          <cell r="A111" t="str">
            <v>7.2.104</v>
          </cell>
          <cell r="B111" t="str">
            <v>Traslado de 36 cables subterraneos telefónicos ≤ 1200 pares   (Traslado entre 0 y 10m)</v>
          </cell>
          <cell r="C111" t="str">
            <v>ml</v>
          </cell>
        </row>
        <row r="112">
          <cell r="A112" t="str">
            <v>7.2.105</v>
          </cell>
          <cell r="B112" t="str">
            <v>Traslado de 27 cables subterraneos telefónicos ≤ 200 pares   (Traslado entre 0 y 10m)</v>
          </cell>
          <cell r="C112" t="str">
            <v>ml</v>
          </cell>
        </row>
        <row r="113">
          <cell r="A113" t="str">
            <v>7.2.106</v>
          </cell>
          <cell r="B113" t="str">
            <v>Traslado de 7 cables subterraneos telefónicos ≤ 1800 pares   (Traslado entre 0 y 10m)</v>
          </cell>
          <cell r="C113" t="str">
            <v>ml</v>
          </cell>
        </row>
        <row r="114">
          <cell r="A114" t="str">
            <v>7.2.107</v>
          </cell>
          <cell r="B114" t="str">
            <v>Traslado de 1 cable subterraneo telefónico ≤ 30 pares   (Traslado entre 0 y 10m)</v>
          </cell>
          <cell r="C114" t="str">
            <v>ml</v>
          </cell>
        </row>
        <row r="115">
          <cell r="A115" t="str">
            <v>7.2.108</v>
          </cell>
          <cell r="B115" t="str">
            <v>Traslado de 1 cable subterraneo telefónico ≤ 10 pares   (Traslado entre 0 y 10m)</v>
          </cell>
          <cell r="C115" t="str">
            <v>ml</v>
          </cell>
        </row>
        <row r="116">
          <cell r="A116" t="str">
            <v>7.2.109</v>
          </cell>
          <cell r="B116" t="str">
            <v>Traslado de 13 cables subterraneos telefónicos ≤ 200 pares   (Traslado entre 0 y 10m)</v>
          </cell>
          <cell r="C116" t="str">
            <v>ml</v>
          </cell>
        </row>
        <row r="117">
          <cell r="A117" t="str">
            <v>7.2.110</v>
          </cell>
          <cell r="B117" t="str">
            <v>Traslado de 12 cables subterraneos telefónicos ≤ 200 pares   (Traslado entre 0 y 10m)</v>
          </cell>
          <cell r="C117" t="str">
            <v>ml</v>
          </cell>
        </row>
        <row r="118">
          <cell r="A118" t="str">
            <v>7.2.111</v>
          </cell>
          <cell r="B118" t="str">
            <v>Traslado de 5 cables subterraneos telefónicos ≤ 100 pares   (Traslado entre 0 y 10m)</v>
          </cell>
          <cell r="C118" t="str">
            <v>ml</v>
          </cell>
        </row>
        <row r="119">
          <cell r="A119" t="str">
            <v>7.2.112</v>
          </cell>
          <cell r="B119" t="str">
            <v>Traslado de 9 cables subterraneos telefónicos ≤ 600 pares   (Traslado entre 0 y 10m)</v>
          </cell>
          <cell r="C119" t="str">
            <v>ml</v>
          </cell>
        </row>
        <row r="120">
          <cell r="A120" t="str">
            <v>7.2.113</v>
          </cell>
          <cell r="B120" t="str">
            <v>Traslado de 5 cables subterraneos telefónicos ≤ 600 pares   (Traslado entre 0 y 10m)</v>
          </cell>
          <cell r="C120" t="str">
            <v>ml</v>
          </cell>
        </row>
        <row r="121">
          <cell r="A121" t="str">
            <v>7.2.114</v>
          </cell>
          <cell r="B121" t="str">
            <v xml:space="preserve">Traslado de 1 cable subterraneo de fibra optica subterranea  (Traslado entre 0 y 10m) </v>
          </cell>
          <cell r="C121" t="str">
            <v>ml</v>
          </cell>
        </row>
        <row r="122">
          <cell r="A122" t="str">
            <v>7.2.115</v>
          </cell>
          <cell r="B122" t="str">
            <v>Traslado de 5 cable de fibra optica subterranea  (Traslado entre 0 y 10m)</v>
          </cell>
          <cell r="C122" t="str">
            <v>ml</v>
          </cell>
        </row>
        <row r="123">
          <cell r="A123" t="str">
            <v>7.2.116</v>
          </cell>
          <cell r="B123" t="str">
            <v>Traslado de 6 cable de fibra optica subterranea  (Traslado entre 0 y 10m)</v>
          </cell>
          <cell r="C123" t="str">
            <v>ml</v>
          </cell>
        </row>
        <row r="124">
          <cell r="A124" t="str">
            <v>7.2.117</v>
          </cell>
          <cell r="B124" t="str">
            <v>Construcción de Cárcamo de protección de 26 ductos de 4"</v>
          </cell>
          <cell r="C124" t="str">
            <v>ml</v>
          </cell>
        </row>
        <row r="125">
          <cell r="A125" t="str">
            <v>7.2.118</v>
          </cell>
          <cell r="B125" t="str">
            <v>Construcción de Cárcamo de protección de 32 ductos de 4"</v>
          </cell>
          <cell r="C125" t="str">
            <v>ml</v>
          </cell>
        </row>
        <row r="126">
          <cell r="A126" t="str">
            <v>7.2.119</v>
          </cell>
          <cell r="B126" t="str">
            <v>Construcción de Cárcamo de protección de 28 ductos de 4"</v>
          </cell>
          <cell r="C126" t="str">
            <v>ml</v>
          </cell>
        </row>
        <row r="127">
          <cell r="A127" t="str">
            <v>7.2.120</v>
          </cell>
          <cell r="B127" t="str">
            <v>Construcción de Cárcamo de protección de 9 ductos de 4"</v>
          </cell>
          <cell r="C127" t="str">
            <v>ml</v>
          </cell>
        </row>
        <row r="128">
          <cell r="A128" t="str">
            <v>7.2.121</v>
          </cell>
          <cell r="B128" t="str">
            <v>Construcción de Cárcamo de protección de 33 ductos de 4"</v>
          </cell>
          <cell r="C128" t="str">
            <v>ml</v>
          </cell>
        </row>
        <row r="129">
          <cell r="A129" t="str">
            <v>7.2.122</v>
          </cell>
          <cell r="B129" t="str">
            <v>Construcción de Cárcamo de protección de 20 ductos de 4"</v>
          </cell>
          <cell r="C129" t="str">
            <v>ml</v>
          </cell>
        </row>
        <row r="130">
          <cell r="A130" t="str">
            <v>7.2.123</v>
          </cell>
          <cell r="B130" t="str">
            <v>Construcción de Cárcamo de protección de 11 ductos de 4"</v>
          </cell>
          <cell r="C130" t="str">
            <v>ml</v>
          </cell>
        </row>
        <row r="131">
          <cell r="A131" t="str">
            <v>7.2.124</v>
          </cell>
          <cell r="B131" t="str">
            <v>Construcción de Cárcamo de protección de 22 ductos de 4"</v>
          </cell>
          <cell r="C131" t="str">
            <v>ml</v>
          </cell>
        </row>
        <row r="132">
          <cell r="A132" t="str">
            <v>7.2.125</v>
          </cell>
          <cell r="B132" t="str">
            <v>Construcción de Cárcamo de protección de 4 ductos de 4" y 9 tritubos</v>
          </cell>
          <cell r="C132" t="str">
            <v>ml</v>
          </cell>
        </row>
        <row r="133">
          <cell r="A133" t="str">
            <v>7.2.126</v>
          </cell>
          <cell r="B133" t="str">
            <v>Construcción de Cárcamo de protección de 16 ductos de 4" y 9 tritubos</v>
          </cell>
          <cell r="C133" t="str">
            <v>ml</v>
          </cell>
        </row>
        <row r="134">
          <cell r="A134" t="str">
            <v>7.2.127</v>
          </cell>
          <cell r="B134" t="str">
            <v>Construcción de Cárcamo de protección de 9 tritubos</v>
          </cell>
          <cell r="C134" t="str">
            <v>ml</v>
          </cell>
        </row>
        <row r="135">
          <cell r="A135" t="str">
            <v>7.2.128</v>
          </cell>
          <cell r="B135" t="str">
            <v>Construcción de Cárcamo de protección de 3 tritubos</v>
          </cell>
          <cell r="C135" t="str">
            <v>ml</v>
          </cell>
        </row>
        <row r="136">
          <cell r="A136" t="str">
            <v>7.2.129</v>
          </cell>
          <cell r="B136" t="str">
            <v>Construcción de Cárcamo de protección de 6 ductos de 4"</v>
          </cell>
          <cell r="C136" t="str">
            <v>ml</v>
          </cell>
        </row>
        <row r="137">
          <cell r="A137" t="str">
            <v>7.2.130</v>
          </cell>
          <cell r="B137" t="str">
            <v>Construcción de Cárcamo de protección de 9 ductos de 4"</v>
          </cell>
          <cell r="C137" t="str">
            <v>ml</v>
          </cell>
        </row>
        <row r="138">
          <cell r="A138" t="str">
            <v>7.2.131</v>
          </cell>
          <cell r="B138" t="str">
            <v>Construcción de Cárcamo de protección de 8 ductos de 4"</v>
          </cell>
          <cell r="C138" t="str">
            <v>ml</v>
          </cell>
        </row>
        <row r="139">
          <cell r="A139" t="str">
            <v>7.2.132</v>
          </cell>
          <cell r="B139" t="str">
            <v>Construcción de Cárcamo de protección de 2 ductos de 4"</v>
          </cell>
          <cell r="C139" t="str">
            <v>ml</v>
          </cell>
        </row>
        <row r="140">
          <cell r="A140" t="str">
            <v>7.2.133</v>
          </cell>
          <cell r="B140" t="str">
            <v>Construcción de Cárcamo de protección de 19 ductos de 4"</v>
          </cell>
          <cell r="C140" t="str">
            <v>ml</v>
          </cell>
        </row>
        <row r="141">
          <cell r="A141" t="str">
            <v>7.2.134</v>
          </cell>
          <cell r="B141" t="str">
            <v>Construcción de Cárcamo de protección de 21 ductos de 4"</v>
          </cell>
          <cell r="C141" t="str">
            <v>ml</v>
          </cell>
        </row>
        <row r="142">
          <cell r="A142" t="str">
            <v>7.2.135</v>
          </cell>
          <cell r="B142" t="str">
            <v>Construcción de Cárcamo de protección de 30 ductos de 4"</v>
          </cell>
          <cell r="C142" t="str">
            <v>ml</v>
          </cell>
        </row>
        <row r="143">
          <cell r="A143" t="str">
            <v>7.2.136</v>
          </cell>
          <cell r="B143" t="str">
            <v>Construcción de Cárcamo de protección de 6 tritubos</v>
          </cell>
          <cell r="C143" t="str">
            <v>ml</v>
          </cell>
        </row>
        <row r="144">
          <cell r="A144" t="str">
            <v>7.2.137</v>
          </cell>
          <cell r="B144" t="str">
            <v>Traslado poste ETB con mara de seguridad (Traslado entre 0 y 10m)</v>
          </cell>
          <cell r="C144" t="str">
            <v>ml</v>
          </cell>
        </row>
        <row r="145">
          <cell r="A145" t="str">
            <v>7.2.138</v>
          </cell>
          <cell r="B145" t="str">
            <v>Suministro e instalacion de telefono publico</v>
          </cell>
          <cell r="C145" t="str">
            <v>ml</v>
          </cell>
        </row>
        <row r="146">
          <cell r="A146" t="str">
            <v>7.2.139</v>
          </cell>
          <cell r="B146" t="str">
            <v>Retiro telefono publico con reintegro a ETB</v>
          </cell>
          <cell r="C146" t="str">
            <v>ml</v>
          </cell>
        </row>
        <row r="147">
          <cell r="A147" t="str">
            <v>7.2.140</v>
          </cell>
          <cell r="B147" t="str">
            <v xml:space="preserve">traslado telefono publico  (Traslado entre 0 y 10m) </v>
          </cell>
          <cell r="C147" t="str">
            <v>ml</v>
          </cell>
        </row>
        <row r="148">
          <cell r="A148" t="str">
            <v>7.2.141</v>
          </cell>
          <cell r="B148" t="str">
            <v>Tendido de 1 cables telefónicos de 100 pares</v>
          </cell>
          <cell r="C148" t="str">
            <v>ml</v>
          </cell>
        </row>
        <row r="149">
          <cell r="A149" t="str">
            <v>7.2.142</v>
          </cell>
          <cell r="B149" t="str">
            <v>Tendido de 1 cables telefónicos de 300 pares</v>
          </cell>
          <cell r="C149" t="str">
            <v>ml</v>
          </cell>
        </row>
        <row r="150">
          <cell r="A150" t="str">
            <v>7.2.143</v>
          </cell>
          <cell r="B150" t="str">
            <v>Tendido de 2 cables telefónicos de 600 pares</v>
          </cell>
          <cell r="C150" t="str">
            <v>ml</v>
          </cell>
        </row>
        <row r="151">
          <cell r="A151" t="str">
            <v>7.2.144</v>
          </cell>
          <cell r="B151" t="str">
            <v>Tendido de 7 cables telefónicos de 100 pares</v>
          </cell>
          <cell r="C151" t="str">
            <v>ml</v>
          </cell>
        </row>
        <row r="152">
          <cell r="A152" t="str">
            <v>7.2.145</v>
          </cell>
          <cell r="B152" t="str">
            <v>Tendido de 2 cables telefónicos de 200 pares</v>
          </cell>
          <cell r="C152" t="str">
            <v>ml</v>
          </cell>
        </row>
        <row r="153">
          <cell r="A153" t="str">
            <v>7.2.146</v>
          </cell>
          <cell r="B153" t="str">
            <v>Tendido de 1 cables telefónicos de 900 pares</v>
          </cell>
          <cell r="C153" t="str">
            <v>ml</v>
          </cell>
        </row>
        <row r="154">
          <cell r="A154" t="str">
            <v>7.2.147</v>
          </cell>
          <cell r="B154" t="str">
            <v>Tendido de 1 cables telefónicos de 1200 pares</v>
          </cell>
          <cell r="C154" t="str">
            <v>ml</v>
          </cell>
        </row>
        <row r="155">
          <cell r="A155" t="str">
            <v>7.2.148</v>
          </cell>
          <cell r="B155" t="str">
            <v>Tendido de 1 cables telefónicos de 600 pares</v>
          </cell>
          <cell r="C155" t="str">
            <v>ml</v>
          </cell>
        </row>
        <row r="156">
          <cell r="A156" t="str">
            <v>7.2.149</v>
          </cell>
          <cell r="B156" t="str">
            <v>Caja mural</v>
          </cell>
          <cell r="C156" t="str">
            <v>ml</v>
          </cell>
        </row>
        <row r="157">
          <cell r="A157" t="str">
            <v>7.2.150</v>
          </cell>
          <cell r="B157" t="str">
            <v>tubo galvanizado 1 ducto de 2" de 3m</v>
          </cell>
          <cell r="C157" t="str">
            <v>ml</v>
          </cell>
        </row>
        <row r="158">
          <cell r="A158" t="str">
            <v>7.2.151</v>
          </cell>
          <cell r="B158" t="str">
            <v>Curva 1 ducto de 2" e PVC</v>
          </cell>
          <cell r="C158" t="str">
            <v>ml</v>
          </cell>
        </row>
        <row r="159">
          <cell r="A159" t="str">
            <v>7.2.152</v>
          </cell>
          <cell r="B159" t="str">
            <v>Demolición camara Telefónica T-16  ( Incluye retiro y disposicion de escrombros)</v>
          </cell>
          <cell r="C159" t="str">
            <v>und</v>
          </cell>
        </row>
        <row r="160">
          <cell r="A160" t="str">
            <v>7.3</v>
          </cell>
          <cell r="B160" t="str">
            <v>Redes  de teléfonos COLOMBIA TELECOMUNICACIONES</v>
          </cell>
        </row>
        <row r="161">
          <cell r="A161" t="str">
            <v>7.3.1</v>
          </cell>
          <cell r="B161" t="str">
            <v>Construcción de Cárcamo de protección de 4 ductos de 4"</v>
          </cell>
          <cell r="C161" t="str">
            <v>ml</v>
          </cell>
        </row>
        <row r="162">
          <cell r="A162" t="str">
            <v>7.3.2</v>
          </cell>
          <cell r="B162" t="str">
            <v>Renivelación y refuerzo  de Cámaras Telefónicas</v>
          </cell>
          <cell r="C162" t="str">
            <v>un</v>
          </cell>
        </row>
        <row r="163">
          <cell r="A163" t="str">
            <v>7.3.3</v>
          </cell>
          <cell r="B163" t="str">
            <v xml:space="preserve">Reubicación  poste COLOMBIA TELECOMUNICACIONES 8*510        </v>
          </cell>
          <cell r="C163" t="str">
            <v>un</v>
          </cell>
        </row>
        <row r="164">
          <cell r="A164" t="str">
            <v>7.3.4</v>
          </cell>
          <cell r="B164" t="str">
            <v>Suministro de tubo galvanizado IMC de  2 pul ( incluye desconexión y conexión de cables existentes)</v>
          </cell>
          <cell r="C164" t="str">
            <v>ml</v>
          </cell>
        </row>
        <row r="165">
          <cell r="A165" t="str">
            <v>7.3.5</v>
          </cell>
          <cell r="B165" t="str">
            <v>Demolición Cámara Telefónica</v>
          </cell>
          <cell r="C165" t="str">
            <v>un</v>
          </cell>
        </row>
        <row r="166">
          <cell r="A166" t="str">
            <v>7.3.6</v>
          </cell>
          <cell r="B166" t="str">
            <v xml:space="preserve">Construcción Cámara Telefónica  XD (AC) </v>
          </cell>
          <cell r="C166" t="str">
            <v>un</v>
          </cell>
        </row>
        <row r="167">
          <cell r="A167" t="str">
            <v>7.3.7</v>
          </cell>
          <cell r="B167" t="str">
            <v>Construcción de Cárcamo de protección de 2 ductos de 4"</v>
          </cell>
          <cell r="C167" t="str">
            <v>ml</v>
          </cell>
        </row>
        <row r="168">
          <cell r="A168" t="str">
            <v>7.3.8</v>
          </cell>
          <cell r="B168" t="str">
            <v xml:space="preserve">Suministro e instalación de tapa para cámara  XD (AC) </v>
          </cell>
          <cell r="C168" t="str">
            <v>un</v>
          </cell>
        </row>
        <row r="169">
          <cell r="A169" t="str">
            <v>7.3.10</v>
          </cell>
          <cell r="B169" t="str">
            <v>Sondeo ducto libre ( incluye sondeo, paso de mandril y guía)</v>
          </cell>
          <cell r="C169" t="str">
            <v>ml</v>
          </cell>
        </row>
        <row r="170">
          <cell r="A170" t="str">
            <v>7.3.11</v>
          </cell>
          <cell r="B170" t="str">
            <v>Construcción de cámara telefónica (incluye marco y tapa)  F1</v>
          </cell>
          <cell r="C170" t="str">
            <v>un</v>
          </cell>
        </row>
        <row r="171">
          <cell r="A171" t="str">
            <v>7.3.12</v>
          </cell>
          <cell r="B171" t="str">
            <v>Construcción de cámara telefónica (incluye marco y tapa)  2F1</v>
          </cell>
          <cell r="C171" t="str">
            <v>un</v>
          </cell>
        </row>
        <row r="172">
          <cell r="A172" t="str">
            <v>7.3.13</v>
          </cell>
          <cell r="B172" t="str">
            <v>Construcción de cámara telefónica (incluye marco y tapa)  F2</v>
          </cell>
          <cell r="C172" t="str">
            <v>un</v>
          </cell>
        </row>
        <row r="173">
          <cell r="A173" t="str">
            <v>7.3.14</v>
          </cell>
          <cell r="B173" t="str">
            <v>Construcción de cámara telefónica (incluye marco y tapa)  tipo A</v>
          </cell>
          <cell r="C173" t="str">
            <v>un</v>
          </cell>
        </row>
        <row r="174">
          <cell r="A174" t="str">
            <v>7.3.15</v>
          </cell>
          <cell r="B174" t="str">
            <v>Construcción de cámara telefónica (incluye marco y tapa)  tipo D</v>
          </cell>
          <cell r="C174" t="str">
            <v>un</v>
          </cell>
        </row>
        <row r="175">
          <cell r="A175" t="str">
            <v>7.3.16</v>
          </cell>
          <cell r="B175" t="str">
            <v>Construcción de cámara telefónica (incluye marco y tapa)  tipo JA</v>
          </cell>
          <cell r="C175" t="str">
            <v>un</v>
          </cell>
        </row>
        <row r="176">
          <cell r="A176" t="str">
            <v>7.3.17</v>
          </cell>
          <cell r="B176" t="str">
            <v>Construcción de cámara telefónica (incluye marco y tapa)  tipo LA</v>
          </cell>
          <cell r="C176" t="str">
            <v>un</v>
          </cell>
        </row>
        <row r="177">
          <cell r="A177" t="str">
            <v>7.3.18</v>
          </cell>
          <cell r="B177" t="str">
            <v>Construcción de cámara telefónica (incluye marco y tapa)  tipo LD</v>
          </cell>
          <cell r="C177" t="str">
            <v>un</v>
          </cell>
        </row>
        <row r="178">
          <cell r="A178" t="str">
            <v>7.3.19</v>
          </cell>
          <cell r="B178" t="str">
            <v>Construcción de cámara telefónica (incluye marco y tapa)  tipo JD</v>
          </cell>
          <cell r="C178" t="str">
            <v>un</v>
          </cell>
        </row>
        <row r="179">
          <cell r="A179" t="str">
            <v>7.3.20</v>
          </cell>
          <cell r="B179" t="str">
            <v>Construcción de cámara telefónica (incluye marco y tapa)  tipo XA</v>
          </cell>
          <cell r="C179" t="str">
            <v>un</v>
          </cell>
        </row>
        <row r="180">
          <cell r="A180" t="str">
            <v>7.3.21</v>
          </cell>
          <cell r="B180" t="str">
            <v>Construcción de Cárcamo de protección de 6 ductos de 4"</v>
          </cell>
          <cell r="C180" t="str">
            <v>ml</v>
          </cell>
        </row>
        <row r="181">
          <cell r="A181" t="str">
            <v>7.3.22</v>
          </cell>
          <cell r="B181" t="str">
            <v>Construcción de Cárcamo de protección de 2 ductos de 2"</v>
          </cell>
          <cell r="C181" t="str">
            <v>ml</v>
          </cell>
        </row>
        <row r="182">
          <cell r="A182" t="str">
            <v>7.3.23</v>
          </cell>
          <cell r="B182" t="str">
            <v>Canalización 2 ductos 4" PVC TDP</v>
          </cell>
          <cell r="C182" t="str">
            <v>ml</v>
          </cell>
        </row>
        <row r="183">
          <cell r="A183" t="str">
            <v>7.3.24</v>
          </cell>
          <cell r="B183" t="str">
            <v xml:space="preserve">Canalización 2 ductos 2" PVC </v>
          </cell>
          <cell r="C183" t="str">
            <v>ml</v>
          </cell>
        </row>
        <row r="184">
          <cell r="A184" t="str">
            <v>7.3.25</v>
          </cell>
          <cell r="B184" t="str">
            <v>Canalización 6 ductos 4" PVC TDP + 2 tritubos</v>
          </cell>
          <cell r="C184" t="str">
            <v>ml</v>
          </cell>
        </row>
        <row r="185">
          <cell r="A185" t="str">
            <v>7.3.26</v>
          </cell>
          <cell r="B185" t="str">
            <v xml:space="preserve">Canalización 1 ductos 2" PVC </v>
          </cell>
          <cell r="C185" t="str">
            <v>ml</v>
          </cell>
        </row>
        <row r="186">
          <cell r="A186" t="str">
            <v>7.3.27</v>
          </cell>
          <cell r="B186" t="str">
            <v>Canalización 4 ductos de 4"PVC TDP</v>
          </cell>
          <cell r="C186" t="str">
            <v>ml</v>
          </cell>
        </row>
        <row r="187">
          <cell r="A187" t="str">
            <v>7.3.28</v>
          </cell>
          <cell r="B187" t="str">
            <v>Canalización 1ductos de 4"PVC TDP</v>
          </cell>
          <cell r="C187" t="str">
            <v>ml</v>
          </cell>
        </row>
        <row r="188">
          <cell r="A188" t="str">
            <v>7.3.29</v>
          </cell>
          <cell r="B188" t="str">
            <v>Canalización 6 ductos 4" PVC TDP</v>
          </cell>
          <cell r="C188" t="str">
            <v>ml</v>
          </cell>
        </row>
        <row r="189">
          <cell r="A189" t="str">
            <v>7.3.30</v>
          </cell>
          <cell r="B189" t="str">
            <v xml:space="preserve">Demolición canalización de 2 ductos de 4"  </v>
          </cell>
          <cell r="C189" t="str">
            <v>ml</v>
          </cell>
        </row>
        <row r="190">
          <cell r="A190" t="str">
            <v>7.3.31</v>
          </cell>
          <cell r="B190" t="str">
            <v xml:space="preserve">Demolición canalización de 2 ducto de 2"  </v>
          </cell>
          <cell r="C190" t="str">
            <v>ml</v>
          </cell>
        </row>
        <row r="191">
          <cell r="A191" t="str">
            <v>7.3.32</v>
          </cell>
          <cell r="B191" t="str">
            <v>Canalización 3 ductos 4" PVC TDP + 1 Tritubo</v>
          </cell>
          <cell r="C191" t="str">
            <v>ml</v>
          </cell>
        </row>
        <row r="192">
          <cell r="A192" t="str">
            <v>7.3.33</v>
          </cell>
          <cell r="B192" t="str">
            <v>Retiro red aérea de teléfonos</v>
          </cell>
          <cell r="C192" t="str">
            <v>ml</v>
          </cell>
        </row>
        <row r="193">
          <cell r="A193" t="str">
            <v>7.3.34</v>
          </cell>
          <cell r="B193" t="str">
            <v>Retiro poste para red aérea de teléfonos</v>
          </cell>
          <cell r="C193" t="str">
            <v>Un</v>
          </cell>
        </row>
        <row r="194">
          <cell r="A194" t="str">
            <v>7.3.35</v>
          </cell>
          <cell r="B194" t="str">
            <v>Suministro de tubo galvanizado IMC de  2 pul ( incluye desconexión y conexión de cables existentes)</v>
          </cell>
          <cell r="C194" t="str">
            <v>ml</v>
          </cell>
        </row>
        <row r="195">
          <cell r="A195" t="str">
            <v>7.3.36</v>
          </cell>
          <cell r="B195" t="str">
            <v>Traslado red aerea</v>
          </cell>
          <cell r="C195" t="str">
            <v>ml</v>
          </cell>
        </row>
        <row r="196">
          <cell r="A196" t="str">
            <v>7.3.37</v>
          </cell>
          <cell r="B196" t="str">
            <v>Canalización 3 ductos 4" PVC TDP</v>
          </cell>
          <cell r="C196" t="str">
            <v>ml</v>
          </cell>
        </row>
        <row r="197">
          <cell r="A197" t="str">
            <v>7.3.38</v>
          </cell>
          <cell r="B197" t="str">
            <v>Adicionar 1 tritubo</v>
          </cell>
          <cell r="C197" t="str">
            <v>ml</v>
          </cell>
        </row>
        <row r="198">
          <cell r="A198" t="str">
            <v>7.4</v>
          </cell>
          <cell r="B198" t="str">
            <v>Redes  de teléfonos EPM</v>
          </cell>
        </row>
        <row r="199">
          <cell r="A199" t="str">
            <v>7.4.1</v>
          </cell>
          <cell r="B199" t="str">
            <v>Construcción de Cárcamo de protección de 4 ductos de 4"</v>
          </cell>
          <cell r="C199" t="str">
            <v>ml</v>
          </cell>
        </row>
        <row r="200">
          <cell r="A200" t="str">
            <v>7.4.2</v>
          </cell>
          <cell r="B200" t="str">
            <v>Construcción  Cámara de  inspección T</v>
          </cell>
          <cell r="C200" t="str">
            <v>un</v>
          </cell>
        </row>
        <row r="201">
          <cell r="A201" t="str">
            <v>7.4.3</v>
          </cell>
          <cell r="B201" t="str">
            <v>Construcción  Cámara de  inspección P#1</v>
          </cell>
          <cell r="C201" t="str">
            <v>un</v>
          </cell>
        </row>
        <row r="202">
          <cell r="A202" t="str">
            <v>7.4.4</v>
          </cell>
          <cell r="B202" t="str">
            <v>Construcción  Cámara de  Inspección DM</v>
          </cell>
          <cell r="C202" t="str">
            <v>un</v>
          </cell>
        </row>
        <row r="203">
          <cell r="A203" t="str">
            <v>7.4.5</v>
          </cell>
          <cell r="B203" t="str">
            <v>Canalización 4 ductos 4"  más un tritubo ( incluye atraque en relleno fluido)</v>
          </cell>
          <cell r="C203" t="str">
            <v>ml</v>
          </cell>
        </row>
        <row r="204">
          <cell r="A204" t="str">
            <v>7.4.6</v>
          </cell>
          <cell r="B204" t="str">
            <v>Canalización 8 ductos 4"  más un tritubo  ( incluye atraque en relleno fluido)</v>
          </cell>
          <cell r="C204" t="str">
            <v>ml</v>
          </cell>
        </row>
        <row r="205">
          <cell r="A205" t="str">
            <v>7.4.7</v>
          </cell>
          <cell r="B205" t="str">
            <v>Canalización 2 ductos 4"  ( incluye atraque en relleno fluido)</v>
          </cell>
          <cell r="C205" t="str">
            <v>ml</v>
          </cell>
        </row>
        <row r="206">
          <cell r="A206" t="str">
            <v>7.4.8</v>
          </cell>
          <cell r="B206" t="str">
            <v>Canalización 1 ducto 2"   ( incluye atraque en relleno fluido)</v>
          </cell>
          <cell r="C206" t="str">
            <v>ml</v>
          </cell>
        </row>
        <row r="207">
          <cell r="A207" t="str">
            <v>7.4.9</v>
          </cell>
          <cell r="B207" t="str">
            <v>Retiro cable existente (Incluye devolucion a EPM)</v>
          </cell>
          <cell r="C207" t="str">
            <v>ml</v>
          </cell>
        </row>
        <row r="208">
          <cell r="A208" t="str">
            <v>7.4.10</v>
          </cell>
          <cell r="B208" t="str">
            <v>Reubicacion cable existente menor a 200 pares con reintegro a  EPM</v>
          </cell>
          <cell r="C208" t="str">
            <v>ml</v>
          </cell>
        </row>
        <row r="209">
          <cell r="A209" t="str">
            <v>7.4.11</v>
          </cell>
          <cell r="B209" t="str">
            <v xml:space="preserve">Reubicación  poste EPM 8*510        </v>
          </cell>
          <cell r="C209" t="str">
            <v>un</v>
          </cell>
        </row>
        <row r="210">
          <cell r="A210" t="str">
            <v>7.4.12</v>
          </cell>
          <cell r="B210" t="str">
            <v>Retiro poste en concreto con reintegro a EPM</v>
          </cell>
          <cell r="C210" t="str">
            <v>un</v>
          </cell>
        </row>
        <row r="211">
          <cell r="A211" t="str">
            <v>7.4.13</v>
          </cell>
          <cell r="B211" t="str">
            <v>Canalizacion de 2 ductos de  4" + tritubo (Incluye relleno con arena de peña y recebo B-600)</v>
          </cell>
          <cell r="C211" t="str">
            <v>ml</v>
          </cell>
        </row>
        <row r="212">
          <cell r="A212" t="str">
            <v>7.4.14</v>
          </cell>
          <cell r="B212" t="str">
            <v>Canalizacion de 4 ductos de  4" (Incluye relleno con arena de peña y recebo B-600)</v>
          </cell>
          <cell r="C212" t="str">
            <v>ml</v>
          </cell>
        </row>
        <row r="213">
          <cell r="A213" t="str">
            <v>7.4.15</v>
          </cell>
          <cell r="B213" t="str">
            <v>Construcción  Cámara de  Inspección P#3</v>
          </cell>
          <cell r="C213" t="str">
            <v>un</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 val="DetalleMovimientoCuenta"/>
      <sheetName val="Cuadro6. Cump"/>
      <sheetName val="Datos básic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 val="BASE"/>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 val="TARIFAS"/>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toria"/>
      <sheetName val="AIU-Componentes"/>
      <sheetName val="SoportesAv68"/>
      <sheetName val="SoporteMedellín"/>
      <sheetName val="SoporteCB"/>
      <sheetName val="SoporteComp."/>
    </sheetNames>
    <sheetDataSet>
      <sheetData sheetId="0">
        <row r="20">
          <cell r="C20">
            <v>5.0514593968718241E-2</v>
          </cell>
        </row>
      </sheetData>
      <sheetData sheetId="1">
        <row r="15">
          <cell r="F15">
            <v>0.2778200000000699</v>
          </cell>
        </row>
        <row r="19">
          <cell r="F19">
            <v>1.4226547235628568E-2</v>
          </cell>
        </row>
        <row r="21">
          <cell r="F21">
            <v>5.0902325765832951E-3</v>
          </cell>
        </row>
        <row r="23">
          <cell r="F23">
            <v>5.6942571704580898E-3</v>
          </cell>
        </row>
        <row r="24">
          <cell r="F24">
            <v>1.8622464850991794E-4</v>
          </cell>
        </row>
        <row r="26">
          <cell r="F26">
            <v>7.0565933952035642E-3</v>
          </cell>
        </row>
        <row r="28">
          <cell r="F28">
            <v>3.4587693006519946E-3</v>
          </cell>
        </row>
        <row r="30">
          <cell r="F30">
            <v>2.8790544124466973E-3</v>
          </cell>
        </row>
      </sheetData>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ión Ppto Inicio Construc"/>
      <sheetName val="Estimado Ajustes"/>
      <sheetName val="Proyeccion ICCP"/>
      <sheetName val="Proyeccion EURO"/>
    </sheetNames>
    <sheetDataSet>
      <sheetData sheetId="0">
        <row r="17">
          <cell r="D17">
            <v>5.2845177349345018E-2</v>
          </cell>
          <cell r="H17">
            <v>0.12666766438344568</v>
          </cell>
        </row>
      </sheetData>
      <sheetData sheetId="1">
        <row r="21">
          <cell r="D21">
            <v>1.8466458460836943E-2</v>
          </cell>
          <cell r="H21">
            <v>4.8800699937733505E-2</v>
          </cell>
        </row>
      </sheetData>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Resumen"/>
      <sheetName val="210508_Cantidades Urbanismo"/>
    </sheetNames>
    <sheetDataSet>
      <sheetData sheetId="0">
        <row r="9">
          <cell r="J9">
            <v>1276.3000000000002</v>
          </cell>
        </row>
        <row r="10">
          <cell r="J10">
            <v>11</v>
          </cell>
        </row>
        <row r="11">
          <cell r="J11">
            <v>2875.63</v>
          </cell>
        </row>
        <row r="12">
          <cell r="J12">
            <v>3496</v>
          </cell>
        </row>
        <row r="13">
          <cell r="J13">
            <v>6752.65</v>
          </cell>
        </row>
        <row r="14">
          <cell r="J14">
            <v>1586.1000000000001</v>
          </cell>
        </row>
        <row r="15">
          <cell r="J15">
            <v>12</v>
          </cell>
        </row>
        <row r="16">
          <cell r="J16">
            <v>2829.36</v>
          </cell>
        </row>
        <row r="17">
          <cell r="J17">
            <v>3496</v>
          </cell>
        </row>
        <row r="18">
          <cell r="J18">
            <v>6752.65</v>
          </cell>
        </row>
        <row r="19">
          <cell r="J19">
            <v>1463.73</v>
          </cell>
        </row>
        <row r="20">
          <cell r="J20">
            <v>13</v>
          </cell>
        </row>
        <row r="21">
          <cell r="J21">
            <v>2580.3000000000002</v>
          </cell>
        </row>
        <row r="22">
          <cell r="J22">
            <v>3496</v>
          </cell>
        </row>
        <row r="23">
          <cell r="J23">
            <v>6752.65</v>
          </cell>
        </row>
        <row r="24">
          <cell r="J24">
            <v>1123.4100000000001</v>
          </cell>
        </row>
        <row r="25">
          <cell r="J25">
            <v>10</v>
          </cell>
        </row>
        <row r="26">
          <cell r="J26">
            <v>2112</v>
          </cell>
        </row>
        <row r="27">
          <cell r="J27">
            <v>2719</v>
          </cell>
        </row>
        <row r="28">
          <cell r="J28">
            <v>1416.25</v>
          </cell>
        </row>
        <row r="29">
          <cell r="J29">
            <v>11</v>
          </cell>
        </row>
        <row r="30">
          <cell r="J30">
            <v>2112</v>
          </cell>
        </row>
        <row r="31">
          <cell r="J31">
            <v>2665</v>
          </cell>
        </row>
        <row r="32">
          <cell r="J32">
            <v>1065.5</v>
          </cell>
        </row>
        <row r="33">
          <cell r="J33">
            <v>9</v>
          </cell>
        </row>
        <row r="34">
          <cell r="J34">
            <v>2112</v>
          </cell>
        </row>
        <row r="35">
          <cell r="J35">
            <v>1225</v>
          </cell>
        </row>
        <row r="36">
          <cell r="J36">
            <v>2019.75</v>
          </cell>
        </row>
        <row r="37">
          <cell r="J37">
            <v>13</v>
          </cell>
        </row>
        <row r="38">
          <cell r="J38">
            <v>2112</v>
          </cell>
        </row>
        <row r="39">
          <cell r="J39">
            <v>2112</v>
          </cell>
        </row>
        <row r="40">
          <cell r="J40">
            <v>2719</v>
          </cell>
        </row>
        <row r="41">
          <cell r="J41">
            <v>2371.89</v>
          </cell>
        </row>
        <row r="42">
          <cell r="J42">
            <v>15</v>
          </cell>
        </row>
        <row r="43">
          <cell r="J43">
            <v>2112</v>
          </cell>
        </row>
        <row r="44">
          <cell r="J44">
            <v>2112</v>
          </cell>
        </row>
        <row r="45">
          <cell r="J45">
            <v>963.53</v>
          </cell>
        </row>
        <row r="46">
          <cell r="J46">
            <v>2675.39</v>
          </cell>
        </row>
        <row r="47">
          <cell r="J47">
            <v>17</v>
          </cell>
        </row>
        <row r="48">
          <cell r="J48">
            <v>2112</v>
          </cell>
        </row>
        <row r="50">
          <cell r="J50">
            <v>2837.58</v>
          </cell>
        </row>
      </sheetData>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_EstacionesCB"/>
      <sheetName val="Indice Estaciones-Edificaciones"/>
      <sheetName val="Indice Estaciones-Espacio Públi"/>
      <sheetName val="MemoriaPavimentos"/>
      <sheetName val="LongTramos"/>
      <sheetName val="Indice Geotecnia"/>
      <sheetName val="EP_PilonasCB"/>
      <sheetName val="Indice Pilonas-Estructura"/>
      <sheetName val="Indice Pilonas-Espacio Publico"/>
      <sheetName val="Indice Señaliza y Semaforizac"/>
      <sheetName val="InfoGeneral"/>
      <sheetName val="Indice Pavimentos"/>
      <sheetName val="Indice Arqueologia"/>
      <sheetName val="Indices ICCP Anexo 10"/>
    </sheetNames>
    <sheetDataSet>
      <sheetData sheetId="0" refreshError="1"/>
      <sheetData sheetId="1">
        <row r="4">
          <cell r="E4" t="str">
            <v>PRELIMINARES, MOVIMIENTO DE TIERRAS Y RELLENOS</v>
          </cell>
          <cell r="P4">
            <v>314753.99476431432</v>
          </cell>
        </row>
        <row r="5">
          <cell r="E5" t="str">
            <v>REPLANTEO GENERAL</v>
          </cell>
          <cell r="F5" t="str">
            <v>m2</v>
          </cell>
          <cell r="G5">
            <v>506</v>
          </cell>
          <cell r="I5">
            <v>20533.190733273561</v>
          </cell>
          <cell r="K5">
            <v>10389794.511036422</v>
          </cell>
          <cell r="N5">
            <v>886.65557068264627</v>
          </cell>
          <cell r="O5">
            <v>1127.7064114209477</v>
          </cell>
        </row>
        <row r="6">
          <cell r="E6" t="str">
            <v>DEMOLICION PISOS DE CONCRETO (incluye cargue)</v>
          </cell>
          <cell r="F6" t="str">
            <v>m3</v>
          </cell>
          <cell r="G6">
            <v>37683</v>
          </cell>
          <cell r="I6">
            <v>154.70699999999999</v>
          </cell>
          <cell r="K6">
            <v>5829823.8810000001</v>
          </cell>
          <cell r="N6">
            <v>497.51184344373934</v>
          </cell>
          <cell r="O6">
            <v>632.76802645857492</v>
          </cell>
        </row>
        <row r="7">
          <cell r="E7" t="str">
            <v>DEMOLICION PISOS DE CONCRETO (Espesor variable. Incluye Cargue)</v>
          </cell>
          <cell r="F7" t="str">
            <v>m2</v>
          </cell>
          <cell r="G7">
            <v>4849.0000267316109</v>
          </cell>
          <cell r="I7">
            <v>4975.3829999999998</v>
          </cell>
          <cell r="K7">
            <v>24125632.300000001</v>
          </cell>
          <cell r="N7">
            <v>2058.8594175095322</v>
          </cell>
          <cell r="O7">
            <v>2618.5917532242256</v>
          </cell>
        </row>
        <row r="8">
          <cell r="E8" t="str">
            <v>DEMOLICION CONCRETO ESTRUCTURAL (Incluye Cargue)</v>
          </cell>
          <cell r="F8" t="str">
            <v>m3</v>
          </cell>
          <cell r="G8">
            <v>130275</v>
          </cell>
          <cell r="I8">
            <v>222.47235160912709</v>
          </cell>
          <cell r="K8">
            <v>28982585.605879031</v>
          </cell>
          <cell r="N8">
            <v>2473.3473749593809</v>
          </cell>
          <cell r="O8">
            <v>3145.7645839470902</v>
          </cell>
        </row>
        <row r="9">
          <cell r="E9" t="str">
            <v>Descabece de Pilotes Diámetro 0,60 mts, Según especificación Invias 2012 - Art 621, Incluye Cargue, Transporte y Disposición Final de Escombro a Sitio Autorizado</v>
          </cell>
          <cell r="F9" t="str">
            <v>m</v>
          </cell>
          <cell r="G9">
            <v>133699</v>
          </cell>
          <cell r="I9">
            <v>338.67</v>
          </cell>
          <cell r="K9">
            <v>45279840.330000006</v>
          </cell>
          <cell r="N9">
            <v>3864.1402027315335</v>
          </cell>
          <cell r="O9">
            <v>4914.6656552271052</v>
          </cell>
        </row>
        <row r="10">
          <cell r="E10" t="str">
            <v>Descabece de Pilotes Diámetro 1,00 mts, , Según especificación Invias 2012 - Art 621, Incluye Cargue, Transporte y Disposición Final de Escombro a Sitio Autorizado</v>
          </cell>
          <cell r="F10" t="str">
            <v>m</v>
          </cell>
          <cell r="G10">
            <v>219790</v>
          </cell>
          <cell r="I10">
            <v>41</v>
          </cell>
          <cell r="K10">
            <v>9011390</v>
          </cell>
          <cell r="N10">
            <v>769.02378912370409</v>
          </cell>
          <cell r="O10">
            <v>978.09463584866364</v>
          </cell>
        </row>
        <row r="11">
          <cell r="E11" t="str">
            <v>Descabece de Pilotes Diámetro 1.20 mts. Según espcc/icaacn Invlas 2012 • Art 621 lnck^*o Cargue. Transporte y Dtsposioon Fral de Escombro a Sito At/.oizado</v>
          </cell>
          <cell r="F11" t="str">
            <v>m</v>
          </cell>
          <cell r="G11">
            <v>263389</v>
          </cell>
          <cell r="I11">
            <v>78.2</v>
          </cell>
          <cell r="K11">
            <v>20597019.800000001</v>
          </cell>
          <cell r="N11">
            <v>1757.7308507624193</v>
          </cell>
          <cell r="O11">
            <v>2235.5967925978916</v>
          </cell>
        </row>
        <row r="12">
          <cell r="E12" t="str">
            <v>Desmonte y retiro do cerramiento mnlafcco existente en el portal tunal.</v>
          </cell>
          <cell r="F12" t="str">
            <v>m</v>
          </cell>
          <cell r="G12">
            <v>7995</v>
          </cell>
          <cell r="I12">
            <v>285.19</v>
          </cell>
          <cell r="K12">
            <v>2280094.0499999998</v>
          </cell>
          <cell r="N12">
            <v>194.58114296345096</v>
          </cell>
          <cell r="O12">
            <v>247.48099455638416</v>
          </cell>
        </row>
        <row r="13">
          <cell r="E13" t="str">
            <v>EXCAVACION MANUAL EN MATERIAL COMUN.</v>
          </cell>
          <cell r="F13" t="str">
            <v>m3</v>
          </cell>
          <cell r="G13">
            <v>20121</v>
          </cell>
          <cell r="I13">
            <v>1373.633542930535</v>
          </cell>
          <cell r="K13">
            <v>27638880.517305296</v>
          </cell>
          <cell r="N13">
            <v>2358.6768104094308</v>
          </cell>
          <cell r="O13">
            <v>2999.9190773941027</v>
          </cell>
        </row>
        <row r="14">
          <cell r="E14" t="str">
            <v>EXCAVACION MECANICA EN MATERIAL COMUN (Incluyo Caryuo).</v>
          </cell>
          <cell r="F14" t="str">
            <v>m3</v>
          </cell>
          <cell r="G14">
            <v>3470.9999979872746</v>
          </cell>
          <cell r="I14">
            <v>21073.890552752666</v>
          </cell>
          <cell r="K14">
            <v>73147474.066188544</v>
          </cell>
          <cell r="N14">
            <v>6242.3386038345016</v>
          </cell>
          <cell r="O14">
            <v>7939.4135655007985</v>
          </cell>
        </row>
        <row r="15">
          <cell r="E15" t="str">
            <v>NIVELACION Y Compactación DE SUBRASANTE</v>
          </cell>
          <cell r="F15" t="str">
            <v>m3</v>
          </cell>
          <cell r="G15">
            <v>893</v>
          </cell>
          <cell r="I15">
            <v>307.83498575133098</v>
          </cell>
          <cell r="K15">
            <v>274896.64227593859</v>
          </cell>
          <cell r="N15">
            <v>23.459428285805597</v>
          </cell>
          <cell r="O15">
            <v>29.83723168378069</v>
          </cell>
        </row>
        <row r="16">
          <cell r="E16" t="str">
            <v>EXCAVACIÓN MECÁNICA PARA DADOS (NIVEL DE FUNCIONAMIENTO. INCLUYE CARGUE)</v>
          </cell>
          <cell r="F16" t="str">
            <v>m3</v>
          </cell>
          <cell r="G16">
            <v>28318</v>
          </cell>
          <cell r="I16">
            <v>35063.230000000003</v>
          </cell>
          <cell r="K16">
            <v>992920547.1400001</v>
          </cell>
          <cell r="N16">
            <v>84734.932286848561</v>
          </cell>
          <cell r="O16">
            <v>107771.41606140166</v>
          </cell>
        </row>
        <row r="17">
          <cell r="E17" t="str">
            <v>TRANSPORTE Y DlSPOSlClON FINAL DE ESCOMBROS EN SITIO AUTORIZADO (distancia de transporte 21 Km).</v>
          </cell>
          <cell r="F17" t="str">
            <v>m3</v>
          </cell>
          <cell r="G17">
            <v>18364</v>
          </cell>
          <cell r="I17">
            <v>71585.296499999997</v>
          </cell>
          <cell r="K17">
            <v>1314592384.9259999</v>
          </cell>
          <cell r="N17">
            <v>112186.11302018438</v>
          </cell>
          <cell r="O17">
            <v>142685.61898038173</v>
          </cell>
        </row>
        <row r="18">
          <cell r="E18" t="str">
            <v>Descapote a Maquina en Matenal Común, E=0 20ml (Incluye Cargue)</v>
          </cell>
          <cell r="F18" t="str">
            <v>m2</v>
          </cell>
          <cell r="G18">
            <v>4155</v>
          </cell>
          <cell r="I18">
            <v>2704.4603850347739</v>
          </cell>
          <cell r="K18">
            <v>11237032.899819486</v>
          </cell>
          <cell r="N18">
            <v>958.95812068137161</v>
          </cell>
          <cell r="O18">
            <v>1219.665512442408</v>
          </cell>
        </row>
        <row r="19">
          <cell r="E19" t="str">
            <v>SUMINISTRO. EXTENDIDO MANUAL, NIVELACIÓN. HUMEDECIMIENTO Y COMACTACIÓN DE MATERIAL SELECCIONADO</v>
          </cell>
          <cell r="F19" t="str">
            <v>m3</v>
          </cell>
          <cell r="G19">
            <v>47052.999987262854</v>
          </cell>
          <cell r="I19">
            <v>2917.2930967853472</v>
          </cell>
          <cell r="K19">
            <v>137267392.04588294</v>
          </cell>
          <cell r="N19">
            <v>11714.273819494429</v>
          </cell>
          <cell r="O19">
            <v>14898.977831057542</v>
          </cell>
        </row>
        <row r="20">
          <cell r="E20" t="str">
            <v>Estabilización de subrazante con Rajon Incluye Equípo de Compactación (Suministro, Extendido, Nivelación y Compactación con equipo mecánico), según Esp IDU Sección 321-11</v>
          </cell>
          <cell r="F20" t="str">
            <v>m3</v>
          </cell>
          <cell r="G20">
            <v>67073</v>
          </cell>
          <cell r="I20">
            <v>2926.9519999999998</v>
          </cell>
          <cell r="K20">
            <v>196319451.49599999</v>
          </cell>
          <cell r="N20">
            <v>16753.722618612795</v>
          </cell>
          <cell r="O20">
            <v>21308.477651171408</v>
          </cell>
        </row>
        <row r="22">
          <cell r="K22">
            <v>2899894240.2113872</v>
          </cell>
          <cell r="N22">
            <v>247474.32490052772</v>
          </cell>
          <cell r="O22">
            <v>314753.99476431432</v>
          </cell>
        </row>
        <row r="23">
          <cell r="E23" t="str">
            <v>SUBESTRUCTURA</v>
          </cell>
          <cell r="P23">
            <v>1105706.5655460474</v>
          </cell>
        </row>
        <row r="24">
          <cell r="E24" t="str">
            <v>CONCRETO 4000 PSI PARA MURO DE CONTENCION (Premezclado, incluye Suministro , formaleta y colocación, no incluye refuerzo y curado).</v>
          </cell>
          <cell r="F24" t="str">
            <v>m3</v>
          </cell>
          <cell r="G24">
            <v>631297</v>
          </cell>
          <cell r="I24">
            <v>1110.3476798143852</v>
          </cell>
          <cell r="K24">
            <v>700959159.22378194</v>
          </cell>
          <cell r="N24">
            <v>59819.214199722635</v>
          </cell>
          <cell r="O24">
            <v>76081.979981531185</v>
          </cell>
        </row>
        <row r="25">
          <cell r="E25" t="str">
            <v>CONCRETO 4000 PSI PARA DADOS (Premezclado, Incluye Suministro, Formaleta y Colocación. No incluye refuerzo y curado)</v>
          </cell>
          <cell r="F25" t="str">
            <v>m3</v>
          </cell>
          <cell r="G25">
            <v>523592.99997560971</v>
          </cell>
          <cell r="I25">
            <v>1904.7045429234338</v>
          </cell>
          <cell r="K25">
            <v>997289965.69645321</v>
          </cell>
          <cell r="N25">
            <v>85107.814474230428</v>
          </cell>
          <cell r="O25">
            <v>108245.67195886523</v>
          </cell>
        </row>
        <row r="26">
          <cell r="E26" t="str">
            <v>Concreto para Solado de limpieza de 2000 PSI (14 MPA). Espesor 0.05 m</v>
          </cell>
          <cell r="F26" t="str">
            <v>m2</v>
          </cell>
          <cell r="G26">
            <v>23909</v>
          </cell>
          <cell r="I26">
            <v>8659.8771630924984</v>
          </cell>
          <cell r="K26">
            <v>207049003.09237856</v>
          </cell>
          <cell r="N26">
            <v>17669.37274853119</v>
          </cell>
          <cell r="O26">
            <v>22473.061235000241</v>
          </cell>
        </row>
        <row r="27">
          <cell r="E27" t="str">
            <v>Vigas de Cimentación en Concreto de 4000 PSI (28 kg/cm2), Premezclado Acelerado a 3 Días. incluye (Formaleta, Suministro de Concreto y Curado). No Incluye Acero cíe Refuerzo. Según Norma NSR-10</v>
          </cell>
          <cell r="F27" t="str">
            <v>m3</v>
          </cell>
          <cell r="G27">
            <v>786550</v>
          </cell>
          <cell r="I27">
            <v>1225.4299999999998</v>
          </cell>
          <cell r="K27">
            <v>963861966.49999988</v>
          </cell>
          <cell r="N27">
            <v>82255.099565112003</v>
          </cell>
          <cell r="O27">
            <v>104617.40299023727</v>
          </cell>
        </row>
        <row r="28">
          <cell r="E28" t="str">
            <v>Caisson do Diámetro 1,20 mts. en Concreto de 3500 PSl (24,5 MPA), Premezclado, incluye suministro , Formaleta, colocación. curado y izaje. No Incluye Acero de Refuerzo. Según Norma NSR-10</v>
          </cell>
          <cell r="F28" t="str">
            <v>m</v>
          </cell>
          <cell r="G28">
            <v>1687341</v>
          </cell>
          <cell r="I28">
            <v>64</v>
          </cell>
          <cell r="K28">
            <v>107989824</v>
          </cell>
          <cell r="N28">
            <v>9215.7529126230147</v>
          </cell>
          <cell r="O28">
            <v>11721.195906585028</v>
          </cell>
        </row>
        <row r="29">
          <cell r="E29" t="str">
            <v>Pilotes 0= 1.50mt en concreto de 3500 psi . Según especificación Invias 212 - Art 624</v>
          </cell>
          <cell r="F29" t="str">
            <v>m</v>
          </cell>
          <cell r="G29">
            <v>2772065</v>
          </cell>
          <cell r="I29">
            <v>176</v>
          </cell>
          <cell r="K29">
            <v>487883440</v>
          </cell>
          <cell r="N29">
            <v>41635.527002993695</v>
          </cell>
          <cell r="O29">
            <v>52954.780070931716</v>
          </cell>
        </row>
        <row r="30">
          <cell r="E30" t="str">
            <v>Construcción de Barretes en Ccrcreto 3500 psi, según especificación INVIAS 2012 Arl 621</v>
          </cell>
          <cell r="F30" t="str">
            <v>m3</v>
          </cell>
          <cell r="G30">
            <v>1548350</v>
          </cell>
          <cell r="I30">
            <v>676.3599999999999</v>
          </cell>
          <cell r="K30">
            <v>1047242005.9999999</v>
          </cell>
          <cell r="N30">
            <v>89370.675953834943</v>
          </cell>
          <cell r="O30">
            <v>113667.45735163985</v>
          </cell>
        </row>
        <row r="31">
          <cell r="E31" t="str">
            <v>Pilotes D= 1.0 en concreto de 3500 psi. Según especificación Invias 212 - Art 622</v>
          </cell>
          <cell r="F31" t="str">
            <v>m</v>
          </cell>
          <cell r="G31">
            <v>1670238</v>
          </cell>
          <cell r="I31">
            <v>737.1</v>
          </cell>
          <cell r="K31">
            <v>1231132429.8</v>
          </cell>
          <cell r="N31">
            <v>105063.71670495546</v>
          </cell>
          <cell r="O31">
            <v>133626.89059143054</v>
          </cell>
        </row>
        <row r="32">
          <cell r="E32" t="str">
            <v>Pilotes 0= 0.60 en concreto de 3500 psi. Según especificación Invias 212 - Art 621</v>
          </cell>
          <cell r="F32" t="str">
            <v>m</v>
          </cell>
          <cell r="G32">
            <v>678259</v>
          </cell>
          <cell r="I32">
            <v>6174.1</v>
          </cell>
          <cell r="K32">
            <v>4187638891.9000001</v>
          </cell>
          <cell r="N32">
            <v>357369.27689631982</v>
          </cell>
          <cell r="O32">
            <v>454525.56564954261</v>
          </cell>
        </row>
        <row r="33">
          <cell r="E33" t="str">
            <v>Vigas de cimentación en concreto 4000 psi (28 MPA), Premezclado, sin acelerante, incluye Fórmatela Metálica, Colocación y Curado. No incluye Acero de Refuerzo. según norma NSR-10</v>
          </cell>
          <cell r="F33" t="str">
            <v>m3</v>
          </cell>
          <cell r="G33">
            <v>745574</v>
          </cell>
          <cell r="I33">
            <v>8.4</v>
          </cell>
          <cell r="K33">
            <v>6262821.6000000006</v>
          </cell>
          <cell r="N33">
            <v>534.46347316427091</v>
          </cell>
          <cell r="O33">
            <v>679.7655203289554</v>
          </cell>
        </row>
        <row r="34">
          <cell r="E34" t="str">
            <v>Caisson de diámetro 1.50 m en concreto de 3500 PSI (24,5 MPA), premezclado, sin acelerante, Incluye suministro, formaleta metálica, colocación y curado. No Incluye acero de refuerzo, según Norma NSR-10.</v>
          </cell>
          <cell r="F34" t="str">
            <v>m</v>
          </cell>
          <cell r="G34">
            <v>2401883</v>
          </cell>
          <cell r="I34">
            <v>104</v>
          </cell>
          <cell r="K34">
            <v>249795832</v>
          </cell>
          <cell r="N34">
            <v>21317.348070824613</v>
          </cell>
          <cell r="O34">
            <v>27112.794289954592</v>
          </cell>
        </row>
        <row r="36">
          <cell r="K36">
            <v>10187105339.812614</v>
          </cell>
          <cell r="N36">
            <v>869358.262002312</v>
          </cell>
          <cell r="O36">
            <v>1105706.5655460474</v>
          </cell>
        </row>
        <row r="37">
          <cell r="E37" t="str">
            <v>ESTRUCTURA</v>
          </cell>
          <cell r="P37">
            <v>1132828.0768915494</v>
          </cell>
        </row>
        <row r="38">
          <cell r="E38" t="str">
            <v>CONCRETO 4000 PSI PARA COLUMNAS Y PEDESTALES (PREMEZCLADO, INCL. SUMINISTRO, FORMALETEO Y COLOCACIÓN. NO INCL. REFUERZO, CURADO)</v>
          </cell>
          <cell r="F38" t="str">
            <v>m3</v>
          </cell>
          <cell r="G38">
            <v>543774</v>
          </cell>
          <cell r="I38">
            <v>77.96221925754061</v>
          </cell>
          <cell r="K38">
            <v>42393827.814549886</v>
          </cell>
          <cell r="N38">
            <v>3617.8505315387561</v>
          </cell>
          <cell r="O38">
            <v>4601.4183803501028</v>
          </cell>
        </row>
        <row r="39">
          <cell r="E39" t="str">
            <v>CONCRETO 4000 PSI PARA LOSAS ALIGERADAS (PREMEZCLADO. INCL. SUMINISTRO. FORMALETEO Y COLOCACIÓN NO INCL REFUERZO, CURADO).</v>
          </cell>
          <cell r="F39" t="str">
            <v>m3</v>
          </cell>
          <cell r="G39">
            <v>730262</v>
          </cell>
          <cell r="I39">
            <v>962.97</v>
          </cell>
          <cell r="K39">
            <v>703220398.13999999</v>
          </cell>
          <cell r="N39">
            <v>60012.186262796589</v>
          </cell>
          <cell r="O39">
            <v>76327.414443287373</v>
          </cell>
        </row>
        <row r="40">
          <cell r="E40" t="str">
            <v>CONCRETO 5000 PSI PARA SUPER ESTRUCTURA {Premezclado Incluye Suministro, Formaleta y Colocación No incluye Refuerzo, Curado)</v>
          </cell>
          <cell r="F40" t="str">
            <v>m3</v>
          </cell>
          <cell r="G40">
            <v>639212</v>
          </cell>
          <cell r="I40">
            <v>418.69</v>
          </cell>
          <cell r="K40">
            <v>267631672.28</v>
          </cell>
          <cell r="N40">
            <v>22839.442384169255</v>
          </cell>
          <cell r="O40">
            <v>29048.693158355756</v>
          </cell>
        </row>
        <row r="41">
          <cell r="E41" t="str">
            <v>CONCRETO 4000 PSI PARA MURO ESTRUCTURAL (Premezclado Incluye Sumin, Formaleteo y Colocación No incluye Refuerzo, Curado).</v>
          </cell>
          <cell r="F41" t="str">
            <v>m3</v>
          </cell>
          <cell r="G41">
            <v>609444</v>
          </cell>
          <cell r="I41">
            <v>294.07</v>
          </cell>
          <cell r="K41">
            <v>179219197.07999998</v>
          </cell>
          <cell r="N41">
            <v>15294.402530815942</v>
          </cell>
          <cell r="O41">
            <v>19452.419139006572</v>
          </cell>
        </row>
        <row r="42">
          <cell r="E42" t="str">
            <v>Columnas en Concreto de 5000 PSI (3500 Mapa), Premezclado Acelerado a 3 Días, Incluye Suministro, Formaleta Metálica, Colocación y Curado. No Incluye Acero de Refuerzo. Según Noma NSR-10</v>
          </cell>
          <cell r="F42" t="str">
            <v>m3</v>
          </cell>
          <cell r="G42">
            <v>1206678</v>
          </cell>
          <cell r="I42">
            <v>577.29</v>
          </cell>
          <cell r="K42">
            <v>696603142.62</v>
          </cell>
          <cell r="N42">
            <v>59447.475722736715</v>
          </cell>
          <cell r="O42">
            <v>75609.178729579289</v>
          </cell>
        </row>
        <row r="43">
          <cell r="E43" t="str">
            <v>TANOUE EN CONCRETO DE 5000 PSl (35 MPA). RELACION AGUA CEMENTO 0.45, PREMEZCLADO ACELERADO A 3 DIAS, INCLUYE (FORMALETEO, SUMINISTRO DE CONCRETO Y CURADO). NO INCLUYE ACERO DE REFUERZO. SEGÚN NORMA NSR-10</v>
          </cell>
          <cell r="F43" t="str">
            <v>m3</v>
          </cell>
          <cell r="G43">
            <v>1023533.9967565974</v>
          </cell>
          <cell r="I43">
            <v>135.66</v>
          </cell>
          <cell r="K43">
            <v>138852622</v>
          </cell>
          <cell r="N43">
            <v>11849.55589539476</v>
          </cell>
          <cell r="O43">
            <v>15071.038402701704</v>
          </cell>
        </row>
        <row r="44">
          <cell r="E44" t="str">
            <v>Construcción de Muro Estructural. Concreto de 5000 psí (35 MPA). Premezclado Acelerado a 3 Días. Incluye Suministro, Formateta Metálica. Colocación y Curado. No Incluye Acero de Refuerzo. Según Norma NSR-10</v>
          </cell>
          <cell r="F44" t="str">
            <v>m3</v>
          </cell>
          <cell r="G44">
            <v>1024476</v>
          </cell>
          <cell r="I44">
            <v>1018.52</v>
          </cell>
          <cell r="K44">
            <v>1043449295.52</v>
          </cell>
          <cell r="N44">
            <v>89047.009506774208</v>
          </cell>
          <cell r="O44">
            <v>113255.79724417419</v>
          </cell>
        </row>
        <row r="45">
          <cell r="E45" t="str">
            <v>Construcción de viga entrepiso altura de 3.00 mt a 5.00 mts en concreto do 5000 psi Especificación técnica cable. Ciudad Bolívar, Numeral 5 (No induye acero de refuerzo)</v>
          </cell>
          <cell r="F45" t="str">
            <v>m3</v>
          </cell>
          <cell r="G45">
            <v>1091302</v>
          </cell>
          <cell r="I45">
            <v>127.02000000000001</v>
          </cell>
          <cell r="K45">
            <v>138617180.04000002</v>
          </cell>
          <cell r="N45">
            <v>11829.463493645653</v>
          </cell>
          <cell r="O45">
            <v>15045.483575074706</v>
          </cell>
        </row>
        <row r="46">
          <cell r="E46" t="str">
            <v>Construcción de viga de entrepiso altura de 5.00 mt a 8.00 mt en concreto de 5000 psi Especificación técnica Cable. Ciudad Bolívar, Numeral 5 (No induye acero de retuerzo).</v>
          </cell>
          <cell r="F46" t="str">
            <v>m3</v>
          </cell>
          <cell r="G46">
            <v>1258727</v>
          </cell>
          <cell r="I46">
            <v>1049.8699999999999</v>
          </cell>
          <cell r="K46">
            <v>1321499715.4899998</v>
          </cell>
          <cell r="N46">
            <v>112775.57829946507</v>
          </cell>
          <cell r="O46">
            <v>143435.3393867432</v>
          </cell>
        </row>
        <row r="47">
          <cell r="E47" t="str">
            <v>Construcción de Viga Circular Altura 8,50mt en concreto de 5000 PSI, especificaciones Técnicas Cable ciudad Bolívar. Numeral 5 (no incluye acero de refuerzo)</v>
          </cell>
          <cell r="F47" t="str">
            <v>m3</v>
          </cell>
          <cell r="G47">
            <v>1489359</v>
          </cell>
          <cell r="I47">
            <v>215.08</v>
          </cell>
          <cell r="K47">
            <v>320331333.72000003</v>
          </cell>
          <cell r="N47">
            <v>27336.783341127637</v>
          </cell>
          <cell r="O47">
            <v>34768.70485083657</v>
          </cell>
        </row>
        <row r="48">
          <cell r="E48" t="str">
            <v>Placa de contrapiso de 3500 PSl e=0.15 mt (incluye suministro. Colocación, formaleta. No incluye acero de refuerzo. según Norma NSR-10)</v>
          </cell>
          <cell r="F48" t="str">
            <v>m2</v>
          </cell>
          <cell r="G48">
            <v>94438</v>
          </cell>
          <cell r="I48">
            <v>3660.11</v>
          </cell>
          <cell r="K48">
            <v>345653468.18000001</v>
          </cell>
          <cell r="N48">
            <v>29497.75115975818</v>
          </cell>
          <cell r="O48">
            <v>37517.164731450386</v>
          </cell>
        </row>
        <row r="49">
          <cell r="E49" t="str">
            <v>Placa Aerea maciza Concreto de 5000 PSl de espesor variable entre 0.15 y 0.20m (Induye suministro. Formaleta y Curado, No incluye Acero de refuerzo, Según Norma NSR-10)</v>
          </cell>
          <cell r="F49" t="str">
            <v>m3</v>
          </cell>
          <cell r="G49">
            <v>1565775</v>
          </cell>
          <cell r="I49">
            <v>1460.1</v>
          </cell>
          <cell r="K49">
            <v>2286188077.5</v>
          </cell>
          <cell r="N49">
            <v>195101.20170234409</v>
          </cell>
          <cell r="O49">
            <v>248142.43919571993</v>
          </cell>
        </row>
        <row r="50">
          <cell r="E50" t="str">
            <v>Construcción de Muro Pantalla en Concreto 3500 psi. Según especificación INVIAS 212 - &lt;Art 621</v>
          </cell>
          <cell r="F50" t="str">
            <v>m3</v>
          </cell>
          <cell r="G50">
            <v>1553692</v>
          </cell>
          <cell r="I50">
            <v>1536.07</v>
          </cell>
          <cell r="K50">
            <v>2386579670.4400001</v>
          </cell>
          <cell r="N50">
            <v>203668.52851861584</v>
          </cell>
          <cell r="O50">
            <v>259038.92448144348</v>
          </cell>
        </row>
        <row r="51">
          <cell r="E51" t="str">
            <v>Píaca aligerada 40cm de 3000 psi. caseton perdido en icopor. Induye suministro, formaleteo y curado de concreto. No incluye acero de refuerzo según Norma NSR-10</v>
          </cell>
          <cell r="F51" t="str">
            <v>m2</v>
          </cell>
          <cell r="G51">
            <v>114779</v>
          </cell>
          <cell r="I51">
            <v>479.64</v>
          </cell>
          <cell r="K51">
            <v>55052599.559999995</v>
          </cell>
          <cell r="N51">
            <v>4698.1385462998669</v>
          </cell>
          <cell r="O51">
            <v>5975.3991691803922</v>
          </cell>
        </row>
        <row r="52">
          <cell r="E52" t="str">
            <v>Instalado de Strain Gauge / deformimetro de estructuras do concreto (Instalación de equipos de medición para medir deformaciones estructurales).</v>
          </cell>
          <cell r="F52" t="str">
            <v>un</v>
          </cell>
          <cell r="G52">
            <v>807294</v>
          </cell>
          <cell r="I52">
            <v>4</v>
          </cell>
          <cell r="K52">
            <v>3229176</v>
          </cell>
          <cell r="N52">
            <v>275.5749294245756</v>
          </cell>
          <cell r="O52">
            <v>350.49417723694614</v>
          </cell>
        </row>
        <row r="53">
          <cell r="E53" t="str">
            <v>Anclaje epoxlco de varilla de 1/2* suministro e instalación, incluye la detección de refuerzo para perforación. la perforación, limpieza de la perforación con chorro de Aire, suministro de materiales, equipos. transporte manejo, almacenamiento y manejo a oora.</v>
          </cell>
          <cell r="F53" t="str">
            <v>cm</v>
          </cell>
          <cell r="G53">
            <v>1346</v>
          </cell>
          <cell r="I53">
            <v>268364.7</v>
          </cell>
          <cell r="K53">
            <v>361218886.19999999</v>
          </cell>
          <cell r="N53">
            <v>30826.089711861106</v>
          </cell>
          <cell r="O53">
            <v>39206.632379627212</v>
          </cell>
        </row>
        <row r="54">
          <cell r="E54" t="str">
            <v>PLACA ALIGERADA 40 CM DE 5000 PSl. CASETON PERDIDO EN ICOPOR. INCLUYE SUMINISTRO FORMALETEO Y CURADO OE CONCRETO. NO INCLUYE ACERO DE REFUERZO. SEGÚN NORMA NSR-10</v>
          </cell>
          <cell r="F54" t="str">
            <v>m2</v>
          </cell>
          <cell r="G54">
            <v>128114</v>
          </cell>
          <cell r="I54">
            <v>342.08</v>
          </cell>
          <cell r="K54">
            <v>43825237.119999997</v>
          </cell>
          <cell r="N54">
            <v>3740.005693823839</v>
          </cell>
          <cell r="O54">
            <v>4756.7832866924782</v>
          </cell>
        </row>
        <row r="55">
          <cell r="E55" t="str">
            <v>Ardajo epoxíco de varilla de 5.'8, suministro e instalación, induye la detección de refuerzo para perforación la perforación, limpieza de la perforación con chorro de Aire, suministro de materiales, equipos. transporte manejo, almacenamiento y manejo de obra.</v>
          </cell>
          <cell r="F55" t="str">
            <v>cm</v>
          </cell>
          <cell r="G55">
            <v>2024</v>
          </cell>
          <cell r="I55">
            <v>4870</v>
          </cell>
          <cell r="K55">
            <v>9856880</v>
          </cell>
          <cell r="N55">
            <v>841.17713322114082</v>
          </cell>
          <cell r="O55">
            <v>1069.8639670687846</v>
          </cell>
        </row>
        <row r="56">
          <cell r="E56" t="str">
            <v>Construcción de muro estructural. Concreto 5OOO psi (35 MPA). premezclado sin acelerante. Incluye suministro, formaleta metálica, colocación y curado. No incluye acero de refuerzo. Según Norma NSR-10.</v>
          </cell>
          <cell r="F56" t="str">
            <v>m3</v>
          </cell>
          <cell r="G56">
            <v>950128</v>
          </cell>
          <cell r="I56">
            <v>98.47</v>
          </cell>
          <cell r="K56">
            <v>93559104.159999996</v>
          </cell>
          <cell r="N56">
            <v>7984.2484664566182</v>
          </cell>
          <cell r="O56">
            <v>10154.888193020432</v>
          </cell>
        </row>
        <row r="58">
          <cell r="O58">
            <v>1132828.0768915494</v>
          </cell>
        </row>
        <row r="59">
          <cell r="E59" t="str">
            <v>ACABADOS</v>
          </cell>
          <cell r="P59">
            <v>1635823.6622408764</v>
          </cell>
        </row>
        <row r="60">
          <cell r="E60" t="str">
            <v xml:space="preserve">DINTEL EN CONCRETO DE 3000 PSI 10cm X 10cm (SUMINISTRO E INSTALACIÓN). </v>
          </cell>
          <cell r="F60" t="str">
            <v>m</v>
          </cell>
          <cell r="G60">
            <v>34628</v>
          </cell>
          <cell r="I60">
            <v>485.58</v>
          </cell>
          <cell r="K60">
            <v>16814664.239999998</v>
          </cell>
          <cell r="N60">
            <v>1434.9480831134426</v>
          </cell>
          <cell r="O60">
            <v>1825.0606062705467</v>
          </cell>
        </row>
        <row r="61">
          <cell r="E61" t="str">
            <v>ACERO DE REFUERZO (Incluye Suministro, Figurado y Fijación)</v>
          </cell>
          <cell r="F61" t="str">
            <v>kg</v>
          </cell>
          <cell r="G61">
            <v>2432</v>
          </cell>
          <cell r="I61">
            <v>1515099.87</v>
          </cell>
          <cell r="K61">
            <v>3684722883.8400002</v>
          </cell>
          <cell r="N61">
            <v>314450.88426995825</v>
          </cell>
          <cell r="O61">
            <v>399939.15336842847</v>
          </cell>
        </row>
        <row r="62">
          <cell r="E62" t="str">
            <v>MALLA ELECTROSOLDADA 0.15x0.15m, D=5mm, 5mm (Incluye Suministro, Fijación e Instalación)</v>
          </cell>
          <cell r="F62" t="str">
            <v>kg</v>
          </cell>
          <cell r="G62">
            <v>2884</v>
          </cell>
          <cell r="I62">
            <v>40978.019999999997</v>
          </cell>
          <cell r="K62">
            <v>118180609.67999999</v>
          </cell>
          <cell r="N62">
            <v>10085.425251494285</v>
          </cell>
          <cell r="O62">
            <v>12827.301935587366</v>
          </cell>
        </row>
        <row r="63">
          <cell r="E63" t="str">
            <v xml:space="preserve">ACERO ASTM A500 GRADO C. Fy=345MPa, Fu=427MPa. (SUMINISTRO E INSTALACIÓN). </v>
          </cell>
          <cell r="F63" t="str">
            <v>kg</v>
          </cell>
          <cell r="G63">
            <v>6572</v>
          </cell>
          <cell r="I63">
            <v>188085.3</v>
          </cell>
          <cell r="K63">
            <v>1236096591.5999999</v>
          </cell>
          <cell r="N63">
            <v>105487.35373733993</v>
          </cell>
          <cell r="O63">
            <v>134165.69981265665</v>
          </cell>
        </row>
        <row r="64">
          <cell r="E64" t="str">
            <v>Suministro y aplicación de pintura intumescente para estructura metálica</v>
          </cell>
          <cell r="F64" t="str">
            <v>m2</v>
          </cell>
          <cell r="G64">
            <v>87903</v>
          </cell>
          <cell r="I64">
            <v>4648.32</v>
          </cell>
          <cell r="K64">
            <v>408601272.95999998</v>
          </cell>
          <cell r="N64">
            <v>34869.659305886002</v>
          </cell>
          <cell r="O64">
            <v>44349.508042944712</v>
          </cell>
        </row>
        <row r="65">
          <cell r="E65" t="str">
            <v>TORON DE Ø 5/8" DE ACERO DE BAJA RELAJACION CON RESISTENCIA A LA FLUENCIA DE 1679 MPA (16760 KGF/CM2) Y CON RESISTENCIA ULTIMA DE 1860 MPA (18600 KGF/CM2) QUE CUMPLA LOS REQUISITOS DE LA NORMA NTC 2010(ASTM A416)</v>
          </cell>
          <cell r="F65" t="str">
            <v>m</v>
          </cell>
          <cell r="G65">
            <v>11460</v>
          </cell>
          <cell r="I65">
            <v>1820.4</v>
          </cell>
          <cell r="K65">
            <v>20861784</v>
          </cell>
          <cell r="N65">
            <v>1780.3255856821493</v>
          </cell>
          <cell r="O65">
            <v>2264.3342508351625</v>
          </cell>
        </row>
        <row r="66">
          <cell r="E66" t="str">
            <v xml:space="preserve">MAMPOSTERIA EN BLOQUE DE CONCRETO 15X20X40 DE DOS PERFORACIONES TIPO INDURAL O SIMILAR, ACABADO DOBLE CARA (COLOR A DEFINIR SEGÚN MUESTRA) INCLUYE MORTERO 1:4 HECHO EN OBRA. </v>
          </cell>
          <cell r="F66" t="str">
            <v>m2</v>
          </cell>
          <cell r="G66">
            <v>57659</v>
          </cell>
          <cell r="I66">
            <v>7925.6200000000008</v>
          </cell>
          <cell r="K66">
            <v>456983323.58000004</v>
          </cell>
          <cell r="N66">
            <v>38998.539300356038</v>
          </cell>
          <cell r="O66">
            <v>49600.887040278154</v>
          </cell>
        </row>
        <row r="67">
          <cell r="E67" t="str">
            <v xml:space="preserve">FOSO DE ASCENSORES - CONSTRUCCION DE ACUERDO CON LAS ESPECIFICACIONES TECNICAS DEL FABRICANTE DE LOS EQUIPOS. </v>
          </cell>
          <cell r="F67" t="str">
            <v>un</v>
          </cell>
          <cell r="G67">
            <v>4457556</v>
          </cell>
          <cell r="I67">
            <v>4</v>
          </cell>
          <cell r="K67">
            <v>17830224</v>
          </cell>
          <cell r="N67">
            <v>1521.6150251408947</v>
          </cell>
          <cell r="O67">
            <v>1935.2892783888058</v>
          </cell>
        </row>
        <row r="68">
          <cell r="E68" t="str">
            <v>CONSTRUCCION DE DOVELA FUNDIDA EN GROUTUNG 2500 PSI PARA MANIPOSTERIA ESTRUCTURAL. INCLUYE ANCLAJE DE 1/2 LONGITUD CE 15 CM. VENTANA DE INSPECCION. NO INCLUYE ACERO DF REFUERZO. SEGÚN NORMA NSR-10 CAPITULO D</v>
          </cell>
          <cell r="F68" t="str">
            <v>m</v>
          </cell>
          <cell r="G68">
            <v>31093</v>
          </cell>
          <cell r="I68">
            <v>11145.029999999999</v>
          </cell>
          <cell r="K68">
            <v>346532417.78999996</v>
          </cell>
          <cell r="N68">
            <v>29572.759916401825</v>
          </cell>
          <cell r="O68">
            <v>37612.565762670019</v>
          </cell>
        </row>
        <row r="69">
          <cell r="E69" t="str">
            <v>Construcción de columneta y viga canchada de 3000 PSl. Incluye corte de mampostería. No incluye acero de refuerzo.</v>
          </cell>
          <cell r="F69" t="str">
            <v>m</v>
          </cell>
          <cell r="G69">
            <v>33595</v>
          </cell>
          <cell r="I69">
            <v>4422.37</v>
          </cell>
          <cell r="K69">
            <v>148569520.15000001</v>
          </cell>
          <cell r="N69">
            <v>12678.787105434734</v>
          </cell>
          <cell r="O69">
            <v>16125.708765165524</v>
          </cell>
        </row>
        <row r="70">
          <cell r="E70" t="str">
            <v xml:space="preserve">PISO EN BALDOSA DE GRANITO PULIDO No 1 Y No 2 DE 30X30cm e=2cm, Y JUNTA DE DILATACION CON VARILLA DE ALUMINIO. TIPO CONFETI COLORES NEGRO - GRIS EN FONDO BLANCO. INCL MORTERO DE PEGA 1:4 HECHO EN OBRA. </v>
          </cell>
          <cell r="F70" t="str">
            <v>m2</v>
          </cell>
          <cell r="G70">
            <v>72933.484321556025</v>
          </cell>
          <cell r="I70">
            <v>4900.3899999999994</v>
          </cell>
          <cell r="K70">
            <v>357402517.23450989</v>
          </cell>
          <cell r="N70">
            <v>30500.404271264782</v>
          </cell>
          <cell r="O70">
            <v>38792.404384438327</v>
          </cell>
        </row>
        <row r="71">
          <cell r="E71" t="str">
            <v>PISO EN GRANITO ESMERILADO, VACIADO Y PULIDO EN SITIO e=1.5cm. INCLUYE JUNTAS DE DILATACIÓN RADIALES Y VACIADOS TRAPEZOIDALMENTE. COLOR Y DIMENSIONES ACORDE CON LOS PLANOS Y ESPECIFICACIONES TÉCNICAS.</v>
          </cell>
          <cell r="F71" t="str">
            <v>m2</v>
          </cell>
          <cell r="G71">
            <v>119660</v>
          </cell>
          <cell r="I71">
            <v>444.51</v>
          </cell>
          <cell r="K71">
            <v>53190066.600000001</v>
          </cell>
          <cell r="N71">
            <v>4539.1916852421409</v>
          </cell>
          <cell r="O71">
            <v>5773.2401795830792</v>
          </cell>
        </row>
        <row r="72">
          <cell r="E72" t="str">
            <v>ZOCALO MEDIA CAÑA EN GRANITO PARA INTERIORES H=7.2CM (Incluye suministro y colocación de material de pega)</v>
          </cell>
          <cell r="F72" t="str">
            <v>m</v>
          </cell>
          <cell r="G72">
            <v>21487</v>
          </cell>
          <cell r="I72">
            <v>1515.29</v>
          </cell>
          <cell r="K72">
            <v>32559036.23</v>
          </cell>
          <cell r="N72">
            <v>2778.5584035105085</v>
          </cell>
          <cell r="O72">
            <v>3533.9518858872266</v>
          </cell>
        </row>
        <row r="73">
          <cell r="E73" t="str">
            <v xml:space="preserve">BOCAPUERTA EN GRANITO VACIADO. ANCHO 15 cm. (SUMINISTRO E INSTALACIÓN) INCLUYE MORTERO DE PEGA 1:2 HECHO EN OBRA. </v>
          </cell>
          <cell r="F73" t="str">
            <v>m</v>
          </cell>
          <cell r="G73">
            <v>30683</v>
          </cell>
          <cell r="I73">
            <v>81.400000000000006</v>
          </cell>
          <cell r="K73">
            <v>2497596.2000000002</v>
          </cell>
          <cell r="N73">
            <v>213.14257771830592</v>
          </cell>
          <cell r="O73">
            <v>271.08863846043795</v>
          </cell>
        </row>
        <row r="74">
          <cell r="E74" t="str">
            <v>SUMINISTRO E INSTALACIÓN DE PISOS EN LOSETA PREFABRICADA A55 TÁCTIL ALERTA Y/O A56 GUIA 40x40x6 cm (INCLUYE 4cm DE MORTERO 1:5 HECHO EN OBRA PARA BASE Y ARENA DE PEÑA PARA SELLO)</v>
          </cell>
          <cell r="F74" t="str">
            <v>m2</v>
          </cell>
          <cell r="G74">
            <v>65072</v>
          </cell>
          <cell r="I74">
            <v>804.25</v>
          </cell>
          <cell r="K74">
            <v>52334156</v>
          </cell>
          <cell r="N74">
            <v>4466.1490566617395</v>
          </cell>
          <cell r="O74">
            <v>5680.3397983293535</v>
          </cell>
        </row>
        <row r="75">
          <cell r="E75" t="str">
            <v xml:space="preserve">PELDAÑO EN GRANITO PULIDO. (SUMINISTRO E INSTALACIÓN. INCLUYE VARILLA DE ALUMINIO PARA DILATACION). </v>
          </cell>
          <cell r="F75" t="str">
            <v>m2</v>
          </cell>
          <cell r="G75">
            <v>56500</v>
          </cell>
          <cell r="I75">
            <v>726.75</v>
          </cell>
          <cell r="K75">
            <v>41061375</v>
          </cell>
          <cell r="N75">
            <v>3504.1402257730865</v>
          </cell>
          <cell r="O75">
            <v>4456.7941935783956</v>
          </cell>
        </row>
        <row r="76">
          <cell r="E76" t="str">
            <v>Construcción de piso en concreto  3500 Psi Premezclado. Espesor 20cm. Endurecido y Esmaltado Incluye  Curado. desencofrarte. Endurecedor. No Induye Acero de refuerzo.</v>
          </cell>
          <cell r="F76" t="str">
            <v>m2</v>
          </cell>
          <cell r="G76">
            <v>126911</v>
          </cell>
          <cell r="I76">
            <v>2413.8000000000002</v>
          </cell>
          <cell r="K76">
            <v>306337771.80000001</v>
          </cell>
          <cell r="N76">
            <v>26142.58555243404</v>
          </cell>
          <cell r="O76">
            <v>33249.846178604188</v>
          </cell>
        </row>
        <row r="77">
          <cell r="E77" t="str">
            <v xml:space="preserve">MESÓN EN GRANITO JASPE NACIONAL CON REGRUESE HACIA LA CARA FORNTAL, e=4cm. (SUMINISTRO E INSTALACIÓN). </v>
          </cell>
          <cell r="F77" t="str">
            <v>m</v>
          </cell>
          <cell r="G77">
            <v>1360757.0041377631</v>
          </cell>
          <cell r="I77">
            <v>60.370000000000005</v>
          </cell>
          <cell r="K77">
            <v>82148900.339796767</v>
          </cell>
          <cell r="N77">
            <v>7010.5120976515336</v>
          </cell>
          <cell r="O77">
            <v>8916.4267402944151</v>
          </cell>
        </row>
        <row r="78">
          <cell r="E78" t="str">
            <v xml:space="preserve">MUEBLE BAJO COCINETA. (SUMINISTRO E INSTALACIÓN). </v>
          </cell>
          <cell r="F78" t="str">
            <v>m</v>
          </cell>
          <cell r="G78">
            <v>504119</v>
          </cell>
          <cell r="I78">
            <v>11.51</v>
          </cell>
          <cell r="K78">
            <v>5802409.6899999995</v>
          </cell>
          <cell r="N78">
            <v>495.17234143144361</v>
          </cell>
          <cell r="O78">
            <v>629.79249514062826</v>
          </cell>
        </row>
        <row r="79">
          <cell r="E79" t="str">
            <v xml:space="preserve">MESÓN EN LÁMINA DE ACERO INOXIDABLE TIPO SOKODA O SIMILAR, PARA CUARTO DE PRIMEROS AUXILIOS. (SUMINISTRO E INSTALACIÓN. INCLUYE POZUELO). </v>
          </cell>
          <cell r="F79" t="str">
            <v>un</v>
          </cell>
          <cell r="G79">
            <v>541643</v>
          </cell>
          <cell r="I79">
            <v>6.02</v>
          </cell>
          <cell r="K79">
            <v>3260690.86</v>
          </cell>
          <cell r="N79">
            <v>278.26437878265494</v>
          </cell>
          <cell r="O79">
            <v>353.91479442425253</v>
          </cell>
        </row>
        <row r="80">
          <cell r="E80" t="str">
            <v xml:space="preserve">CANAL DE PISO, PROF. 10cm + REJILLA RECTANGULAR EN ACERO CON MÓDULOS REMOVIBLES DE 10cm x 50cm PARA MANTENIMIENTO. </v>
          </cell>
          <cell r="F80" t="str">
            <v>m</v>
          </cell>
          <cell r="G80">
            <v>310114</v>
          </cell>
          <cell r="I80">
            <v>11.35</v>
          </cell>
          <cell r="K80">
            <v>3519793.9</v>
          </cell>
          <cell r="N80">
            <v>300.37599548044193</v>
          </cell>
          <cell r="O80">
            <v>382.03779138211161</v>
          </cell>
        </row>
        <row r="81">
          <cell r="E81" t="str">
            <v xml:space="preserve">LAVAESCOBA PREFABRICADO DE 40cm x 40cm EN GRANITO LAVADO COLOR BLANCO, ESPESOR DE PAREDES 2.5cm. (SUMINISTRO E INSTALACIÓN). </v>
          </cell>
          <cell r="F81" t="str">
            <v>un</v>
          </cell>
          <cell r="G81">
            <v>283725</v>
          </cell>
          <cell r="I81">
            <v>3.2</v>
          </cell>
          <cell r="K81">
            <v>907920</v>
          </cell>
          <cell r="N81">
            <v>77.481063256744335</v>
          </cell>
          <cell r="O81">
            <v>98.545472094728851</v>
          </cell>
        </row>
        <row r="82">
          <cell r="E82" t="str">
            <v xml:space="preserve">MUEBLE ALTO COCINETA EN MADECOR LISO O SIMILAR (SUMINISTRO E INSTALACIÓN). </v>
          </cell>
          <cell r="F82" t="str">
            <v>m</v>
          </cell>
          <cell r="G82">
            <v>453575.00227963529</v>
          </cell>
          <cell r="I82">
            <v>13.16</v>
          </cell>
          <cell r="K82">
            <v>5969047.0300000003</v>
          </cell>
          <cell r="N82">
            <v>509.39301977477305</v>
          </cell>
          <cell r="O82">
            <v>647.87928179463961</v>
          </cell>
        </row>
        <row r="83">
          <cell r="E83" t="str">
            <v xml:space="preserve">LAVAMANOS CERÁMICO DE SOBREPONER (SUMINISTRO E INSTALACIÓN. INCLUYE GRIFERÍA TIPO PUSH ANTIVANDÁLICO). </v>
          </cell>
          <cell r="F83" t="str">
            <v>un</v>
          </cell>
          <cell r="G83">
            <v>369864</v>
          </cell>
          <cell r="I83">
            <v>46</v>
          </cell>
          <cell r="K83">
            <v>17013744</v>
          </cell>
          <cell r="N83">
            <v>1451.9373679377638</v>
          </cell>
          <cell r="O83">
            <v>1846.6686873059966</v>
          </cell>
        </row>
        <row r="84">
          <cell r="E84" t="str">
            <v>SUMINISTRO E INSTALACION DE SANITARIO LINEA INSTITUCIONAL COLOR BLANCO (VALVULA ANTIVANDALICA TIPO PUSH METALICO, CROMADO)</v>
          </cell>
          <cell r="F84" t="str">
            <v>un</v>
          </cell>
          <cell r="G84">
            <v>558290</v>
          </cell>
          <cell r="I84">
            <v>18</v>
          </cell>
          <cell r="K84">
            <v>10049220</v>
          </cell>
          <cell r="N84">
            <v>857.59125308500791</v>
          </cell>
          <cell r="O84">
            <v>1090.7405157764904</v>
          </cell>
        </row>
        <row r="85">
          <cell r="E85" t="str">
            <v>SUMINISTRO E INSTALACION DE ORINAL MEDIANO DE COLGAR TIPO INSTITUCIONAL COLOR BLANCO (VALVULA ANTIVANDALICA TIPO PUSH METALICO, CROMADO)</v>
          </cell>
          <cell r="F85" t="str">
            <v>un</v>
          </cell>
          <cell r="G85">
            <v>407058</v>
          </cell>
          <cell r="I85">
            <v>5</v>
          </cell>
          <cell r="K85">
            <v>2035290</v>
          </cell>
          <cell r="N85">
            <v>173.68978900764296</v>
          </cell>
          <cell r="O85">
            <v>220.91000737915309</v>
          </cell>
        </row>
        <row r="86">
          <cell r="E86" t="str">
            <v xml:space="preserve">GRIFERÍA PARA LAVAPLATOS TIPO PUSH. (SUMINISTRO E INSTALACIÓN). </v>
          </cell>
          <cell r="F86" t="str">
            <v>un</v>
          </cell>
          <cell r="G86">
            <v>157287</v>
          </cell>
          <cell r="I86">
            <v>4</v>
          </cell>
          <cell r="K86">
            <v>629148</v>
          </cell>
          <cell r="N86">
            <v>53.690915483582465</v>
          </cell>
          <cell r="O86">
            <v>68.28760978660506</v>
          </cell>
        </row>
        <row r="87">
          <cell r="E87" t="str">
            <v xml:space="preserve">BARRA DE APOYO PARA PERSONAS EN CONDICIÓN DE MOVILIDAD REDUCIDA, D=1 1/2``. (SUMINISTRO E INSTALACIÓN). </v>
          </cell>
          <cell r="F87" t="str">
            <v>jgo</v>
          </cell>
          <cell r="G87">
            <v>104742</v>
          </cell>
          <cell r="I87">
            <v>15</v>
          </cell>
          <cell r="K87">
            <v>1571130</v>
          </cell>
          <cell r="N87">
            <v>134.07879869874961</v>
          </cell>
          <cell r="O87">
            <v>170.53016518216512</v>
          </cell>
        </row>
        <row r="88">
          <cell r="E88" t="str">
            <v xml:space="preserve">ESPEJO FLOTADO BISELADO. (SUMINISTRO E INSTALACIÓN). </v>
          </cell>
          <cell r="F88" t="str">
            <v>m2</v>
          </cell>
          <cell r="G88">
            <v>152366</v>
          </cell>
          <cell r="I88">
            <v>28.080000000000005</v>
          </cell>
          <cell r="K88">
            <v>4278437.2800000012</v>
          </cell>
          <cell r="N88">
            <v>365.1179283766117</v>
          </cell>
          <cell r="O88">
            <v>464.38080622223077</v>
          </cell>
        </row>
        <row r="89">
          <cell r="E89" t="str">
            <v xml:space="preserve">ESTUFA EMPOTRABLE. (SUMINISTRO E INSTALACIÓN). </v>
          </cell>
          <cell r="F89" t="str">
            <v>un</v>
          </cell>
          <cell r="G89">
            <v>268997</v>
          </cell>
          <cell r="I89">
            <v>4</v>
          </cell>
          <cell r="K89">
            <v>1075988</v>
          </cell>
          <cell r="N89">
            <v>91.823832817316315</v>
          </cell>
          <cell r="O89">
            <v>116.78754232560479</v>
          </cell>
        </row>
        <row r="90">
          <cell r="E90" t="str">
            <v>SUMINISTRO E INSTALACION DE LETRERO 6M DE ANCHO X 87 CM DE ALTO. ELABORADAS EN ACERO SATINADO EN LETRAS Y LOGO CON VOLUMEN DE 6CM PARA INSTALALACION CON TORNILLOS A MURO (MIRADOR DEL PARAISO)</v>
          </cell>
          <cell r="F90" t="str">
            <v>un</v>
          </cell>
          <cell r="G90">
            <v>6549560</v>
          </cell>
          <cell r="I90">
            <v>1</v>
          </cell>
          <cell r="K90">
            <v>6549560</v>
          </cell>
          <cell r="N90">
            <v>558.93346623473701</v>
          </cell>
          <cell r="O90">
            <v>710.88805424789882</v>
          </cell>
        </row>
        <row r="91">
          <cell r="E91" t="str">
            <v>SUMINISTRO E INSTALACION DE LETRERO 6.50M DE ANCHO X 169 CM DE ALTO ELABORADAS EN ACERO SATINADO EN LETRAS Y LOGO CON VOLUMEN OE 6CM PARA INSTALAR CON TÓRNILLÓS A MURO (MANITAS)</v>
          </cell>
          <cell r="F91" t="str">
            <v>un</v>
          </cell>
          <cell r="G91">
            <v>7850500</v>
          </cell>
          <cell r="I91">
            <v>1</v>
          </cell>
          <cell r="K91">
            <v>7850500</v>
          </cell>
          <cell r="N91">
            <v>669.9544971991711</v>
          </cell>
          <cell r="O91">
            <v>852.09184584508409</v>
          </cell>
        </row>
        <row r="92">
          <cell r="E92" t="str">
            <v>SUMINISTRO E INSTALACION DE LETRERO 5M DE ANCHO X 97CM DE ALTO. ELABORADAS EN ACERO Satinado, en letras y LOGO CON volumen de 6Cm para  instalar con pegante v Cinta doble faz a VIDRIO FACHADA (JUAN PABLO II)</v>
          </cell>
          <cell r="F92" t="str">
            <v>un</v>
          </cell>
          <cell r="G92">
            <v>6100960</v>
          </cell>
          <cell r="I92">
            <v>1</v>
          </cell>
          <cell r="K92">
            <v>6100960</v>
          </cell>
          <cell r="N92">
            <v>520.65035210907013</v>
          </cell>
          <cell r="O92">
            <v>662.19709162817969</v>
          </cell>
        </row>
        <row r="93">
          <cell r="E93" t="str">
            <v>SUMINISTRO E INSTALACION DE LETRERO 6M DE ANCHO X 124CM OE ALTO. ELABORADAS EN ACERO SATINADO. EN LETRAS Y LOGO CON VOLUMEN DE 6CM PARA INSTALAR CON TORNILLOS A MURO (PORTAL TUNAL)</v>
          </cell>
          <cell r="F93" t="str">
            <v>un</v>
          </cell>
          <cell r="G93">
            <v>6549560.0899999999</v>
          </cell>
          <cell r="I93">
            <v>1</v>
          </cell>
          <cell r="K93">
            <v>6549560.0899999999</v>
          </cell>
          <cell r="N93">
            <v>558.93347391525481</v>
          </cell>
          <cell r="O93">
            <v>710.88806401648242</v>
          </cell>
        </row>
        <row r="94">
          <cell r="E94" t="str">
            <v xml:space="preserve">PAÑETE LISO O RÚSTICO 1:4 PARA MUROS. LAVADO O RÚSTICO.  (Incluye suministro e instalación) </v>
          </cell>
          <cell r="F94" t="str">
            <v>m2</v>
          </cell>
          <cell r="G94">
            <v>11456</v>
          </cell>
          <cell r="I94">
            <v>3905.58</v>
          </cell>
          <cell r="K94">
            <v>44742324.479999997</v>
          </cell>
          <cell r="N94">
            <v>3818.2690912070011</v>
          </cell>
          <cell r="O94">
            <v>4856.3237823785612</v>
          </cell>
        </row>
        <row r="95">
          <cell r="E95" t="str">
            <v xml:space="preserve">ACABADO DE ESTUCO APLICADO CON LLANA METÁLICA, SOBRE MAMPOSTERÍA, ESTRUCTURA O REVOQUE (Incluye suministro e instalación) </v>
          </cell>
          <cell r="F95" t="str">
            <v>m2</v>
          </cell>
          <cell r="G95">
            <v>5290.0001863377192</v>
          </cell>
          <cell r="I95">
            <v>1073.32</v>
          </cell>
          <cell r="K95">
            <v>5677863.0000000009</v>
          </cell>
          <cell r="N95">
            <v>484.54364070196522</v>
          </cell>
          <cell r="O95">
            <v>616.27422000197532</v>
          </cell>
        </row>
        <row r="96">
          <cell r="E96" t="str">
            <v xml:space="preserve">PINTURA AL AGUA TIPO EMULSIÓN CON RESINA DE POLIVINIL ACETATO MODIFICADA CON ACRÍLICA PARA INTERIORES.  (Incluye suministro e instalación) </v>
          </cell>
          <cell r="F96" t="str">
            <v>m2</v>
          </cell>
          <cell r="G96">
            <v>9004</v>
          </cell>
          <cell r="I96">
            <v>1874.28</v>
          </cell>
          <cell r="K96">
            <v>16876017.120000001</v>
          </cell>
          <cell r="N96">
            <v>1440.1838818360875</v>
          </cell>
          <cell r="O96">
            <v>1831.7198367357551</v>
          </cell>
        </row>
        <row r="97">
          <cell r="E97" t="str">
            <v xml:space="preserve">IMPERMEABILIZACIÓN FACHADA (Incluye suministro e instalación) </v>
          </cell>
          <cell r="F97" t="str">
            <v>m2</v>
          </cell>
          <cell r="G97">
            <v>5708</v>
          </cell>
          <cell r="I97">
            <v>2394.58</v>
          </cell>
          <cell r="K97">
            <v>13668262.639999999</v>
          </cell>
          <cell r="N97">
            <v>1166.4370453560175</v>
          </cell>
          <cell r="O97">
            <v>1483.5507473935422</v>
          </cell>
        </row>
        <row r="98">
          <cell r="E98" t="str">
            <v xml:space="preserve">PINTURA AMARILLA FRANJA DE SEGURIDAD  (Incluye suministro e instalación) </v>
          </cell>
          <cell r="F98" t="str">
            <v>m</v>
          </cell>
          <cell r="G98">
            <v>2465</v>
          </cell>
          <cell r="I98">
            <v>1215.08</v>
          </cell>
          <cell r="K98">
            <v>2995172.1999999997</v>
          </cell>
          <cell r="N98">
            <v>255.60525893585569</v>
          </cell>
          <cell r="O98">
            <v>325.09544723544764</v>
          </cell>
        </row>
        <row r="99">
          <cell r="E99" t="str">
            <v xml:space="preserve">PINTURA CIELO FALSO (Incluye suministro e instalación). </v>
          </cell>
          <cell r="F99" t="str">
            <v>m2</v>
          </cell>
          <cell r="G99">
            <v>6827</v>
          </cell>
          <cell r="I99">
            <v>1306.49</v>
          </cell>
          <cell r="K99">
            <v>8919407.2300000004</v>
          </cell>
          <cell r="N99">
            <v>761.17406357420577</v>
          </cell>
          <cell r="O99">
            <v>968.11084267940771</v>
          </cell>
        </row>
        <row r="100">
          <cell r="E100" t="str">
            <v>Suministro e instalación Enchape en porcelanato do 30X69 cm2</v>
          </cell>
          <cell r="F100" t="str">
            <v>m2</v>
          </cell>
          <cell r="G100">
            <v>65693.999929115031</v>
          </cell>
          <cell r="I100">
            <v>4655.43</v>
          </cell>
          <cell r="K100">
            <v>305833818.09000003</v>
          </cell>
          <cell r="N100">
            <v>26099.578603272243</v>
          </cell>
          <cell r="O100">
            <v>33195.147134342755</v>
          </cell>
        </row>
        <row r="101">
          <cell r="E101" t="str">
            <v xml:space="preserve">CORTASOL TIPO PANEL 84R ESTRUCTURA SL2 LISO,   (Incluye suministro e instalación) </v>
          </cell>
          <cell r="F101" t="str">
            <v>m2</v>
          </cell>
          <cell r="G101">
            <v>234564</v>
          </cell>
          <cell r="I101">
            <v>175.9</v>
          </cell>
          <cell r="K101">
            <v>41259807.600000001</v>
          </cell>
          <cell r="N101">
            <v>3521.0742825543011</v>
          </cell>
          <cell r="O101">
            <v>4478.3320319848463</v>
          </cell>
        </row>
        <row r="102">
          <cell r="E102" t="str">
            <v>SUMINISTRO E INSTALACION DE BARANDAS EXTERNAS PARA PUNTO DE PAGO EN TUBO PASAMANO REDONDO 2" EN ACERO INOXIDABLE CALIBRE 16</v>
          </cell>
          <cell r="F102" t="str">
            <v>m</v>
          </cell>
          <cell r="G102">
            <v>433000</v>
          </cell>
          <cell r="I102">
            <v>232.73000000000002</v>
          </cell>
          <cell r="K102">
            <v>100772090.00000001</v>
          </cell>
          <cell r="N102">
            <v>8599.7980877217542</v>
          </cell>
          <cell r="O102">
            <v>10937.784367590211</v>
          </cell>
        </row>
        <row r="103">
          <cell r="E103" t="str">
            <v>MÓDULOS, PÁRALES Y PUERTAS METÁLICAS PARA BAÑOS EN LAMINA DE ACERO INOX. CEPILLADO CAL. 20 CON LOMO REDONDEADO, DE DOBLE TAPA, E=2.5CM TIPO SOCODA Ó SIMILAR, INCL. ACCESORIOS E INSTAL SEGÚN DETALLE EN PLANOS Y ESPECIFICACIONES TÉCNICAS. SUM E INSTAL.</v>
          </cell>
          <cell r="F103" t="str">
            <v>m2</v>
          </cell>
          <cell r="G103">
            <v>517930</v>
          </cell>
          <cell r="I103">
            <v>118.28999999999999</v>
          </cell>
          <cell r="K103">
            <v>61265939.699999996</v>
          </cell>
          <cell r="N103">
            <v>5228.379316877681</v>
          </cell>
          <cell r="O103">
            <v>6649.7939808173514</v>
          </cell>
        </row>
        <row r="104">
          <cell r="E104" t="str">
            <v xml:space="preserve">PERSIANA EN ALUMINIO ANODIZADO COLOR NATURAL ARMADA CON PERFIL DE ALÚMINA Y ANCLADA A ELEMENTOS ESTRUCTURALES.  (Incluye suministro e instalación) </v>
          </cell>
          <cell r="F104" t="str">
            <v>m2</v>
          </cell>
          <cell r="G104">
            <v>391815</v>
          </cell>
          <cell r="I104">
            <v>1246.23</v>
          </cell>
          <cell r="K104">
            <v>488291607.44999999</v>
          </cell>
          <cell r="N104">
            <v>41670.35964024454</v>
          </cell>
          <cell r="O104">
            <v>52999.08249190927</v>
          </cell>
        </row>
        <row r="105">
          <cell r="E105" t="str">
            <v xml:space="preserve">FACHADA SCREENPANEL EDGE.  REVESTIMIENTO EN SCREENPANEL EDGE PARA USO EXTERIOR  (Incluye suministro e instalación) </v>
          </cell>
          <cell r="F105" t="str">
            <v>m2</v>
          </cell>
          <cell r="G105">
            <v>221042.48585316309</v>
          </cell>
          <cell r="I105">
            <v>551.36</v>
          </cell>
          <cell r="K105">
            <v>121873985</v>
          </cell>
          <cell r="N105">
            <v>10400.61452676063</v>
          </cell>
          <cell r="O105">
            <v>13228.18022280697</v>
          </cell>
        </row>
        <row r="106">
          <cell r="E106" t="str">
            <v xml:space="preserve">PANEL FACHADA FLOTANTE,  CON ÁNGULOS DE INCLINACIÓN EN SENTIDO VERTICAL PARA CONTROL DE ASOLEAMIENTO E ILUMINACIÓN INDIRECTA. (Incluye suministro e instalación) </v>
          </cell>
          <cell r="F106" t="str">
            <v>m2</v>
          </cell>
          <cell r="G106">
            <v>508825</v>
          </cell>
          <cell r="I106">
            <v>4026.02</v>
          </cell>
          <cell r="K106">
            <v>2048539626.5</v>
          </cell>
          <cell r="N106">
            <v>174820.5000273085</v>
          </cell>
          <cell r="O106">
            <v>222348.11943585559</v>
          </cell>
        </row>
        <row r="107">
          <cell r="E107" t="str">
            <v xml:space="preserve">LÁMINA EN ALUZINC 1,00MM PUNZONADA (Incluye suministro e instalación) </v>
          </cell>
          <cell r="F107" t="str">
            <v>m2</v>
          </cell>
          <cell r="G107">
            <v>234856</v>
          </cell>
          <cell r="I107">
            <v>923.05</v>
          </cell>
          <cell r="K107">
            <v>216783830.79999998</v>
          </cell>
          <cell r="N107">
            <v>18500.134050636796</v>
          </cell>
          <cell r="O107">
            <v>23529.677668395696</v>
          </cell>
        </row>
        <row r="108">
          <cell r="E108" t="str">
            <v>Suministro e  instalación de ventaneria fija con perfilería en aluminio anodízado color natural y vidrio cristal laminado templado de 4mm+4mm+75 micras transparentes según norma NSR-1C</v>
          </cell>
          <cell r="F108" t="str">
            <v>m2</v>
          </cell>
          <cell r="G108">
            <v>476290</v>
          </cell>
          <cell r="I108">
            <v>5761.06</v>
          </cell>
          <cell r="K108">
            <v>2743935267.4000001</v>
          </cell>
          <cell r="N108">
            <v>234164.92865652381</v>
          </cell>
          <cell r="O108">
            <v>297826.23614779831</v>
          </cell>
        </row>
        <row r="109">
          <cell r="E109" t="str">
            <v>suministro e instalación de cortasol en aluminio ancho O.SOcm. De salida perfilería ref. ALN-1644, LANl-101 y anclajes especiales para la instalación anodizados en 16 micras, según especificación y manual de ensambla alúmina</v>
          </cell>
          <cell r="F109" t="str">
            <v>m</v>
          </cell>
          <cell r="G109">
            <v>313010</v>
          </cell>
          <cell r="I109">
            <v>2322.56</v>
          </cell>
          <cell r="K109">
            <v>726984505.60000002</v>
          </cell>
          <cell r="N109">
            <v>62040.193480776514</v>
          </cell>
          <cell r="O109">
            <v>78906.766355962041</v>
          </cell>
        </row>
        <row r="110">
          <cell r="E110" t="str">
            <v>suministró o instalación de ventanería en perfilería de aluminio anodizado color natural, perfil tipo ALN174/173. con pisa vidrio tipo ALN435. vidrio templado y laminado 4»4mm y película de 75micras.</v>
          </cell>
          <cell r="F110" t="str">
            <v>m2</v>
          </cell>
          <cell r="G110">
            <v>320584.00053447357</v>
          </cell>
          <cell r="I110">
            <v>374.2</v>
          </cell>
          <cell r="K110">
            <v>119962533</v>
          </cell>
          <cell r="N110">
            <v>10237.492959525378</v>
          </cell>
          <cell r="O110">
            <v>13020.711569482432</v>
          </cell>
        </row>
        <row r="111">
          <cell r="E111" t="str">
            <v xml:space="preserve">PUERTA VIDRIERA EN VIDRIO DE SEGURIDAD DE 10MM Y MARCO EN ALUMINIO, 2 ALAS. (5,00X2,60M)  (Incluye suministro e instalación) </v>
          </cell>
          <cell r="F111" t="str">
            <v>un</v>
          </cell>
          <cell r="G111">
            <v>4481386</v>
          </cell>
          <cell r="I111">
            <v>1</v>
          </cell>
          <cell r="K111">
            <v>4481386</v>
          </cell>
          <cell r="N111">
            <v>382.43738671236287</v>
          </cell>
          <cell r="O111">
            <v>486.40882347421422</v>
          </cell>
        </row>
        <row r="112">
          <cell r="E112" t="str">
            <v xml:space="preserve">PUERTA VIDRIERA CON MARCO EN PERFILES DE ALUMINIO ANODIZADO, VIDRIO TEMPLADO DE 10MM Y PELÍCULA DE CONTROL SOLAR, CON CERRADURA ANTIPÁNICO, (3,00X2,10M). (Incluye suministro e instalación) </v>
          </cell>
          <cell r="F112" t="str">
            <v>un</v>
          </cell>
          <cell r="G112">
            <v>1355298</v>
          </cell>
          <cell r="I112">
            <v>11</v>
          </cell>
          <cell r="K112">
            <v>14908278</v>
          </cell>
          <cell r="N112">
            <v>1272.258823208135</v>
          </cell>
          <cell r="O112">
            <v>1618.1417896174332</v>
          </cell>
        </row>
        <row r="113">
          <cell r="E113" t="str">
            <v xml:space="preserve">PUERTA ELECTRICA DE ACCESO A LA ESTACIÓN CON MARCO EN ACERO PINTADO COLOR ALUMINIO Y SUPERFICIE CON FLEJES DE ALUMINIO Y ALMA DE ACERO (ACCIONAMIENTO ELÉCTRICO) (Incluye suministro e instalación) </v>
          </cell>
          <cell r="F113" t="str">
            <v>un</v>
          </cell>
          <cell r="G113">
            <v>34881236</v>
          </cell>
          <cell r="I113">
            <v>2</v>
          </cell>
          <cell r="K113">
            <v>69762472</v>
          </cell>
          <cell r="N113">
            <v>5953.4656202956821</v>
          </cell>
          <cell r="O113">
            <v>7572.0060553080693</v>
          </cell>
        </row>
        <row r="114">
          <cell r="E114" t="str">
            <v>Suministro e Instalación De Puerta (3,52*3.95) Entablerada Por Frente Y Posterior En Lamina Calibre 18 Fabricada En Tubo Estructural H.R. De 100 Por 50 Mm de Espesor 2.5 Mm Con Bisagras De Eje con 5/8“ Con Piñones Para Giro De La Puerta 360 Grados. Soportada En Chumaceras De brida Y Anclajes A Piso Y Muro Con Chazos Expansivos De 1/2”. Pasadores De Anclaje A Piso Acabado En Pintura Aluminio Natural, Anclajes En Canal De o’ Sobre Muro Y Anclajes A Columnas Circundantes En Área do Abordaje Piso 1 Eje 11*.</v>
          </cell>
          <cell r="F114" t="str">
            <v>un</v>
          </cell>
          <cell r="G114">
            <v>5166270</v>
          </cell>
          <cell r="I114">
            <v>2</v>
          </cell>
          <cell r="K114">
            <v>10332540</v>
          </cell>
          <cell r="N114">
            <v>881.76952302277869</v>
          </cell>
          <cell r="O114">
            <v>1121.4920171795638</v>
          </cell>
        </row>
        <row r="115">
          <cell r="E115" t="str">
            <v>Suministro e instalación de puerta sencilla entamborada con refuerzos interiores. con rejilla de ventilación inferior, (210 x 0 8mls), marco en lámina cold rolled cal. 18, pintura color aluminio natural, cerradura de seguridad con manija Yale referencia AUSTIN o similar. Suministro tío mano do obra de cargue de mortero entro marco de puerta y muro Empaques de caucho en perforaciones de anclaje.</v>
          </cell>
          <cell r="F115" t="str">
            <v>un</v>
          </cell>
          <cell r="G115">
            <v>656286</v>
          </cell>
          <cell r="I115">
            <v>1</v>
          </cell>
          <cell r="K115">
            <v>656286</v>
          </cell>
          <cell r="N115">
            <v>56.006847608286762</v>
          </cell>
          <cell r="O115">
            <v>71.233163383515304</v>
          </cell>
        </row>
        <row r="116">
          <cell r="E116" t="str">
            <v>Suministro e instalación de puerta sencilla entamborada con rejita de ventilación inferior (2.4*0.80mts). LAMINA COLD ROLLED CAL 18 Acabado con pintura color aluminio natural, cerradura de seguridad con manija Yale referencia AUSTIN o similar Suministro de mano de obra de cargue de mortero entre marco de puerta y muro. Empaques de caucho con perforaciones de anclaje.</v>
          </cell>
          <cell r="F116" t="str">
            <v>un</v>
          </cell>
          <cell r="G116">
            <v>770613</v>
          </cell>
          <cell r="I116">
            <v>13</v>
          </cell>
          <cell r="K116">
            <v>10017969</v>
          </cell>
          <cell r="N116">
            <v>854.92432129824635</v>
          </cell>
          <cell r="O116">
            <v>1087.3485379057172</v>
          </cell>
        </row>
        <row r="117">
          <cell r="E117" t="str">
            <v>Suministro e instalación de puerta sencilla entamborada con refuerzos interiores, con rejilla de ventilación inferior, (2.50 x 0.9mts), vídno laminado de seguridad de 8 mm y marco en lámina cold rolled cal 18, pintura color aluminio natural, ceraduna de seguridad con manija Yale referencia AUSTIN o similar. Suministro de mano de obra de cargue de mortero entre marco de puerta y muro. Empaques de caucho en perforaciones de anclaje.</v>
          </cell>
          <cell r="F117" t="str">
            <v>un</v>
          </cell>
          <cell r="G117">
            <v>878955</v>
          </cell>
          <cell r="I117">
            <v>3</v>
          </cell>
          <cell r="K117">
            <v>2636865</v>
          </cell>
          <cell r="N117">
            <v>225.02764986396949</v>
          </cell>
          <cell r="O117">
            <v>286.20484874776105</v>
          </cell>
        </row>
        <row r="118">
          <cell r="E118" t="str">
            <v>Suministro e instalación de puerta señala entamborada con refuerzos interiores. rejilla de ventilación inferior y mirilla (2,50x0.90mts) marco en lámina cold rolled cal. 18, pintura color aluminio natural. cerradura de seguridad con manílla Yale referencia AUSTIN o similar. Suministro de mano de obra de cargue oe mortero ente marco de puerta y muro. Empaques de caucho con perforaciones de anclaje.</v>
          </cell>
          <cell r="F118" t="str">
            <v>un</v>
          </cell>
          <cell r="G118">
            <v>878955</v>
          </cell>
          <cell r="I118">
            <v>7</v>
          </cell>
          <cell r="K118">
            <v>6152685</v>
          </cell>
          <cell r="N118">
            <v>525.06451634926214</v>
          </cell>
          <cell r="O118">
            <v>667.8113137447757</v>
          </cell>
        </row>
        <row r="119">
          <cell r="E119" t="str">
            <v>Suministro e instalación de puerta sencilla entamborada con rejilla de ventilación inferior (2,1x1mls), LAMINA COLD ROLLED CAL 1B. Acabado con pintura de aluminio natural, cerradura de seguridad con manija Yale referencia AUSTIN o similar. Suministro do mano de obra de cargue de mortero entre marco do puerta y muro. Empaques de caucho en perforaciones de anclaje.</v>
          </cell>
          <cell r="F119" t="str">
            <v>un</v>
          </cell>
          <cell r="G119">
            <v>902393</v>
          </cell>
          <cell r="I119">
            <v>17</v>
          </cell>
          <cell r="K119">
            <v>15340681</v>
          </cell>
          <cell r="N119">
            <v>1309.1597001525861</v>
          </cell>
          <cell r="O119">
            <v>1665.0747327954414</v>
          </cell>
        </row>
        <row r="120">
          <cell r="E120" t="str">
            <v>Sumnistro e instalacion de puerta sencilla entamborada con refuerzos interiores, rejilla de ventilación inferior (3,10x0.8mls), marco de lámina cold rolled cal. 18, pintura color aluminio natural. cerradura de seguridad con manija Yale referencia AUSTIN o similar Suninislro de mano de obra de cargue de mortero entre marco de puerta y muro. Empaques do caucho en perforaciones de anclaje T-33</v>
          </cell>
          <cell r="F120" t="str">
            <v>un</v>
          </cell>
          <cell r="G120">
            <v>931135</v>
          </cell>
          <cell r="I120">
            <v>1</v>
          </cell>
          <cell r="K120">
            <v>931135</v>
          </cell>
          <cell r="N120">
            <v>79.462210145793293</v>
          </cell>
          <cell r="O120">
            <v>101.06522398330839</v>
          </cell>
        </row>
        <row r="121">
          <cell r="E121" t="str">
            <v>Suministro e instalación de puerta sencilla entamborada con rejilla de ventilacion inferior y mirilla (3,10*0.8mts), marco en lámina coid rolled cal. 18. pintura color aluminio natural, cerradura de segurwad con manija Yale referencia AUSTIN o similar. Suministro de mano de obra de cargue de mortero erlre marco de puerta y muro. Empaques de caucho en perforadores de anclaje T-33</v>
          </cell>
          <cell r="F121" t="str">
            <v>un</v>
          </cell>
          <cell r="G121">
            <v>962172</v>
          </cell>
          <cell r="I121">
            <v>23</v>
          </cell>
          <cell r="K121">
            <v>22129956</v>
          </cell>
          <cell r="N121">
            <v>1888.5502254658659</v>
          </cell>
          <cell r="O121">
            <v>2401.9814096567729</v>
          </cell>
        </row>
        <row r="122">
          <cell r="E122" t="str">
            <v>Suministro e instalación de puerta sencilla entamborada con rejilla de ventilacion inferior y mirilla (2,50*1,1mts), vidrio laminado de seguridad de 8 mm, marco en lámina coid rolled cal. 18. pintura color aluminio natural, cerradura de seguridad con manija Yale referencia AUSTIN o similar. Empaques de caucho en perforadores de anclaje</v>
          </cell>
          <cell r="F122" t="str">
            <v>un</v>
          </cell>
          <cell r="G122">
            <v>1066925</v>
          </cell>
          <cell r="I122">
            <v>12</v>
          </cell>
          <cell r="K122">
            <v>12803100</v>
          </cell>
          <cell r="N122">
            <v>1092.6048561353682</v>
          </cell>
          <cell r="O122">
            <v>1389.6461513966242</v>
          </cell>
        </row>
        <row r="123">
          <cell r="E123" t="str">
            <v>Suministro e instalación de puerta sencilla entamborada (2,10x 1.50mts), lamina cold rolled cal 18 con acabado en pintura color aluminio, cerradura de seguridad con manija Yale referencia AUSTIN o slmilar.Suministro de mano de obra para vaciado y cargue de concreto en parajes verticales de los marcos de puertas.</v>
          </cell>
          <cell r="F123" t="str">
            <v>un</v>
          </cell>
          <cell r="G123">
            <v>1222115</v>
          </cell>
          <cell r="I123">
            <v>3</v>
          </cell>
          <cell r="K123">
            <v>3666345</v>
          </cell>
          <cell r="N123">
            <v>312.88253245445452</v>
          </cell>
          <cell r="O123">
            <v>397.94442119035671</v>
          </cell>
        </row>
        <row r="124">
          <cell r="E124" t="str">
            <v>Suministro de puerta doble  (3.6x5.0Mls) En Lámina Cold Rolled Cal. 16 (1.5 mm) Reforzada Con Placas De Anclaje De 1/2" y pemos do anciaje de 1/2* De diámetro Por 7' De Longitud. Pasadores interiores de anclaje vertical Pintura color aluminio natural. Cerradura de segundad.</v>
          </cell>
          <cell r="F124" t="str">
            <v>un</v>
          </cell>
          <cell r="G124">
            <v>6983512</v>
          </cell>
          <cell r="I124">
            <v>1</v>
          </cell>
          <cell r="K124">
            <v>6983512</v>
          </cell>
          <cell r="N124">
            <v>595.96653342390653</v>
          </cell>
          <cell r="O124">
            <v>757.98912560490362</v>
          </cell>
        </row>
        <row r="125">
          <cell r="E125" t="str">
            <v>Suministro e instalación de fachada para anclaje de puertas P-8.P-9 Y P-10 (12.3x1.35m) en zona de Cuartos tecnicos. Fachada en tubo estructural calibre 14 HR con marcos en celosía calibre 18. acabado en pintura color aluminio, montaje a columnas y vigas con ángulos de anclaje de  2" x 3/16* y chazos expansivos de 3/8* X 2 1/2</v>
          </cell>
          <cell r="F125" t="str">
            <v>un</v>
          </cell>
          <cell r="G125">
            <v>7380484</v>
          </cell>
          <cell r="I125">
            <v>3</v>
          </cell>
          <cell r="K125">
            <v>22141452</v>
          </cell>
          <cell r="N125">
            <v>1889.5312836022651</v>
          </cell>
          <cell r="O125">
            <v>2403.2291834112898</v>
          </cell>
        </row>
        <row r="126">
          <cell r="E126" t="str">
            <v>Suministro e Instalación de puerta de cuatro hojas con persiana (2,10x 4.25mts) y marco en lamina cold rolled cal. 18. pasadores internos de anclaje vertical, pintura color aluminio natural, cerradura de seguridad con manija Yale referencia AUSTIN o similar. Marcos de celosia desmontables y reforzados ccn doblez adicional para dar rigidez Suministro de mano de obra de cargue de mortero entre marco de puerta y muro Empaques de caucho en perforaciones de anclaje.</v>
          </cell>
          <cell r="F126" t="str">
            <v>un</v>
          </cell>
          <cell r="G126">
            <v>4243275</v>
          </cell>
          <cell r="I126">
            <v>1</v>
          </cell>
          <cell r="K126">
            <v>4243275</v>
          </cell>
          <cell r="N126">
            <v>362.11721152828648</v>
          </cell>
          <cell r="O126">
            <v>460.56429872980061</v>
          </cell>
        </row>
        <row r="127">
          <cell r="E127" t="str">
            <v>Suministro e instalación de puerta de cuatro hojas ccn persiana (2,l0 x3,80mts) y marco en lámina cold rolled cal 18 pasadores interiores  de anclaje vertical, pintura color aluminio natural, cerradura de segundad con manija  Yale referencia AUSTIN o similar. Marcos de celosia desmontables y reforzados con doblez adicional para dar rlgklez. Suministro de mano de obra de cargue do mortero entre marco de puerta y muro, empaques do caucho en perforaciones de anclaje.</v>
          </cell>
          <cell r="F127" t="str">
            <v>un</v>
          </cell>
          <cell r="G127">
            <v>3793987</v>
          </cell>
          <cell r="I127">
            <v>5</v>
          </cell>
          <cell r="K127">
            <v>18969935</v>
          </cell>
          <cell r="N127">
            <v>1618.8769205561375</v>
          </cell>
          <cell r="O127">
            <v>2058.9933035744557</v>
          </cell>
        </row>
        <row r="128">
          <cell r="E128" t="str">
            <v>Suministro e instalacion de puerta doble con persiana (2,10x2.20mtó) y marco en lamina cold rolled cal. 18. pasadores interioros de anclaje verticaJ, pintura color aluminio natural, cerradura de seguridad con manija Yale referencía AUSTIN o similar. Marcos de celosía óesmontables y refirzados ccn doblez adicional para dar rigidez Sumínistro de mano de otra de cargue de mortero entre marco de puerta y muro. Empaques de caucho en perforacbres de anclaje.</v>
          </cell>
          <cell r="F128" t="str">
            <v>un</v>
          </cell>
          <cell r="G128">
            <v>2196518</v>
          </cell>
          <cell r="I128">
            <v>1</v>
          </cell>
          <cell r="K128">
            <v>2196518</v>
          </cell>
          <cell r="N128">
            <v>187.44883921774777</v>
          </cell>
          <cell r="O128">
            <v>238.40966525086969</v>
          </cell>
        </row>
        <row r="129">
          <cell r="E129" t="str">
            <v>Suministro e instalacion de puerta doble con persiana (2,10x1,9mts) y marco en lamina cold rolled cal. 18. pasadores interioros de anclaje verticaJ, pintura color aluminio natural, cerradura de seguridad con manija Yale referencía AUSTIN o similar. Marcos de celosía óesmontables y refirzados con doblez adicional para dar rigidez Sumínistro de mano de otra de cargue de mortero entre marco de puerta y muro. Empaques de caucho en perforacbres de anclaje.</v>
          </cell>
          <cell r="F129" t="str">
            <v>un</v>
          </cell>
          <cell r="G129">
            <v>1896994</v>
          </cell>
          <cell r="I129">
            <v>2</v>
          </cell>
          <cell r="K129">
            <v>3793988</v>
          </cell>
          <cell r="N129">
            <v>323.77546945031384</v>
          </cell>
          <cell r="O129">
            <v>411.79876925470978</v>
          </cell>
        </row>
        <row r="130">
          <cell r="E130" t="str">
            <v>Sumnistro e instalación de puerta doble con persiana (2,10 X 1  mts) y marco en lamina cold rolled cal. 18. pasadores interiores do anclaje vertical, pintura color aluminio natural, cerradura de seguridad con manija Yale referencia AUSTIN o similar. Marcos de celosía desmontables y reforzados con doblez adicional para dar rigidez. Suministro de mano de obra de cargue de mortero entre marco de puerta y muro. Empaques de caucho en perforaciones de anclaje.</v>
          </cell>
          <cell r="F130" t="str">
            <v>un</v>
          </cell>
          <cell r="G130">
            <v>998418</v>
          </cell>
          <cell r="I130">
            <v>1</v>
          </cell>
          <cell r="K130">
            <v>998418</v>
          </cell>
          <cell r="N130">
            <v>85.204079891039044</v>
          </cell>
          <cell r="O130">
            <v>108.36810859753611</v>
          </cell>
        </row>
        <row r="131">
          <cell r="E131" t="str">
            <v>Suministro de puerta sencilla en celosia, (3,10*0.8 mts). marco en lámina cold rolled cal 18. pintura color aluminio natural. cerradura de seguridad con manija Yale referencia AUSTIN o similar. Suministro de mano de obra de cargue de mortero entre marco de puerta y muro. Empaques Je caucho en perforaciones de anclaje.</v>
          </cell>
          <cell r="F131" t="str">
            <v>un</v>
          </cell>
          <cell r="G131">
            <v>1179084</v>
          </cell>
          <cell r="I131">
            <v>2</v>
          </cell>
          <cell r="K131">
            <v>2358168</v>
          </cell>
          <cell r="N131">
            <v>201.24390252228201</v>
          </cell>
          <cell r="O131">
            <v>255.95512692603154</v>
          </cell>
        </row>
        <row r="132">
          <cell r="E132" t="str">
            <v>Suministro e instalacion de puerta doble con celosia (2,50x1,5mts) y marco en lamina cold rolled cal. 18.  pintura color aluminio natural, con pasador para candado.  Sumínistro de mano de otra de cargue de mortero entre marco de puerta y muro. Cambio de altura a 2.5 mts</v>
          </cell>
          <cell r="F132" t="str">
            <v>un</v>
          </cell>
          <cell r="G132">
            <v>1782889</v>
          </cell>
          <cell r="I132">
            <v>4</v>
          </cell>
          <cell r="K132">
            <v>7131556</v>
          </cell>
          <cell r="N132">
            <v>608.60047311989456</v>
          </cell>
          <cell r="O132">
            <v>774.05779450832244</v>
          </cell>
        </row>
        <row r="133">
          <cell r="E133" t="str">
            <v>Suministro e instalación de puerta doble de segundad con celosía (2.10x 2.50). lamina cold rolled cal 18 con acabado en pintura color aluminio. Chapa Yale ref. AUSTIN o similar. con pasador para candado y pasadores internos. Suministro de mano de obra para vaciado y cargue de concreto en parales verticales de los marcos de las puertas.</v>
          </cell>
          <cell r="F133" t="str">
            <v>un</v>
          </cell>
          <cell r="G133">
            <v>2496044</v>
          </cell>
          <cell r="I133">
            <v>3</v>
          </cell>
          <cell r="K133">
            <v>7488132</v>
          </cell>
          <cell r="N133">
            <v>639.03034316553385</v>
          </cell>
          <cell r="O133">
            <v>812.76048886206502</v>
          </cell>
        </row>
        <row r="134">
          <cell r="E134" t="str">
            <v>Suministro e instalación de puerta corrediza entamborada con persiana superior (2,10 x 1,60mts), lamina cold rolled cal 1fl con acabado en pintura color aluminio natural. Chapa de cerrojo marca Yale o similar.</v>
          </cell>
          <cell r="F134" t="str">
            <v>un</v>
          </cell>
          <cell r="G134">
            <v>1597469</v>
          </cell>
          <cell r="I134">
            <v>2</v>
          </cell>
          <cell r="K134">
            <v>3194938</v>
          </cell>
          <cell r="N134">
            <v>272.65308978695947</v>
          </cell>
          <cell r="O134">
            <v>346.77799092804298</v>
          </cell>
        </row>
        <row r="135">
          <cell r="E135" t="str">
            <v>Suministro de puerta CUATRO HOJAS con persiana (2,10*4.0Smts) y marco en lamina cold rolled cal.18. pasadores interiores de anclaje vertical, pintura cofor aluminio natural, ccn barra antipanico marca Yale o similar de un punto y chapa Yale referencia eiffel o similar. Marcos do celosia desmontables y reforzados ccn doblez adicional para dar rigidez. Suministro de mano de obra de cargue de mortero entre el marco de puerta y muro. Empaques de caucho en perforaciones de anclaje.</v>
          </cell>
          <cell r="F135" t="str">
            <v>un</v>
          </cell>
          <cell r="G135">
            <v>5340574</v>
          </cell>
          <cell r="I135">
            <v>1</v>
          </cell>
          <cell r="K135">
            <v>5340574</v>
          </cell>
          <cell r="N135">
            <v>455.75970561428778</v>
          </cell>
          <cell r="O135">
            <v>579.66493312938849</v>
          </cell>
        </row>
        <row r="136">
          <cell r="E136" t="str">
            <v>Suministro e  instalación de puerta doble con persiana (2.5x2 mts) y marco en lamina cold rolled cal. 18. pasadores interiores de anclaje vertical, pintura color aluminio natural, con barra antipanico marca Yale o similar de un punto y chapa Yale referencia Eiffel o similar. Marcos de celosia desmontables y reforzados con doblez adicional para dar rigidez. Suministro de mano  de obra  de cargue de mortero entre marco ric puerta y muro Empaques de caucho en perforaciones de anclaje.</v>
          </cell>
          <cell r="F136" t="str">
            <v>un</v>
          </cell>
          <cell r="G136">
            <v>3118180</v>
          </cell>
          <cell r="I136">
            <v>10</v>
          </cell>
          <cell r="K136">
            <v>31181800</v>
          </cell>
          <cell r="N136">
            <v>2661.0263219877861</v>
          </cell>
          <cell r="O136">
            <v>3384.4669153266991</v>
          </cell>
        </row>
        <row r="137">
          <cell r="E137" t="str">
            <v>Suministro e instalación de puerta TRES HOJAS con persiana {2.5*3.4 mts) y marco en lamina cold rolled cal. 18. pasadores interiores de anclaje vertical, priura cotor alummo natural, oon barra antipanico marco Yate o $imilar deuni punto y etapa Yaie referencia Eiffel o símilar. Marcos de celosía desmor&gt;tabtes y reforzados con doblez adicional para dar rigidez. Suministro de mano do obra de cargue do mortero entre marco de puerta y muro. Empaques de caucho en perforaciones de anclaje.</v>
          </cell>
          <cell r="F137" t="str">
            <v>un</v>
          </cell>
          <cell r="G137">
            <v>5300906</v>
          </cell>
          <cell r="I137">
            <v>4</v>
          </cell>
          <cell r="K137">
            <v>21203624</v>
          </cell>
          <cell r="N137">
            <v>1809.4978989516944</v>
          </cell>
          <cell r="O137">
            <v>2301.4375024221549</v>
          </cell>
        </row>
        <row r="138">
          <cell r="E138" t="str">
            <v>Suministro e Instalación de puerta doble ccn persiana . Marcos de celosia desmontables y reforzados con doblez adicional para dar rigidez. (2,50 x 1.50ml$), lamina cold rolled cal 18 acabado en pintura color aluminio natural. Chapa Yale rcf. AUSTIN o similar.</v>
          </cell>
          <cell r="F138" t="str">
            <v>un</v>
          </cell>
          <cell r="G138">
            <v>2338635</v>
          </cell>
          <cell r="I138">
            <v>3</v>
          </cell>
          <cell r="K138">
            <v>7015905</v>
          </cell>
          <cell r="N138">
            <v>598.73092244725183</v>
          </cell>
          <cell r="O138">
            <v>761.50505594850711</v>
          </cell>
        </row>
        <row r="139">
          <cell r="E139" t="str">
            <v>Suministro de puerta doble con cclosia (4*3mts). lamina cold rolled cal 18 con acabado en pintura cotor aluminio. con barra antipanico marca Yale de un punto o slmilar y chapa Yale referencia eiffel o similar. suministro de mano de obra para veciado y cargue de concreto en parales verticales de los marcos de puertas.</v>
          </cell>
          <cell r="F139" t="str">
            <v>un</v>
          </cell>
          <cell r="G139">
            <v>7535201</v>
          </cell>
          <cell r="I139">
            <v>1</v>
          </cell>
          <cell r="K139">
            <v>7535201</v>
          </cell>
          <cell r="N139">
            <v>643.04716861979387</v>
          </cell>
          <cell r="O139">
            <v>817.86934958330346</v>
          </cell>
        </row>
        <row r="140">
          <cell r="E140" t="str">
            <v>Suministro e instalación de puerta sencilla con persiana (2,10*1.10rnt3), en lamina cold rolled cal 18 con acabado en pintura color aluminio natural. cerradura de seguridad con barra antipánico.</v>
          </cell>
          <cell r="F140" t="str">
            <v>un</v>
          </cell>
          <cell r="G140">
            <v>1440599</v>
          </cell>
          <cell r="I140">
            <v>7</v>
          </cell>
          <cell r="K140">
            <v>10084193</v>
          </cell>
          <cell r="N140">
            <v>860.57581695107331</v>
          </cell>
          <cell r="O140">
            <v>1094.5364788520574</v>
          </cell>
        </row>
        <row r="141">
          <cell r="E141" t="str">
            <v>Suministro e instalación de puerta persiana doble {2,10*2,20mts). lamina cold rolled cal 18 con acabado en pinlura Culur aluminio natural. CHAPA ANTIPANICO YALE DE UN PUNTO o sImilar y pasador vertical interno.</v>
          </cell>
          <cell r="F141" t="str">
            <v>un</v>
          </cell>
          <cell r="G141">
            <v>2881198</v>
          </cell>
          <cell r="I141">
            <v>1</v>
          </cell>
          <cell r="K141">
            <v>2881198</v>
          </cell>
          <cell r="N141">
            <v>245.87880484316381</v>
          </cell>
          <cell r="O141">
            <v>312.72470824344498</v>
          </cell>
        </row>
        <row r="142">
          <cell r="E142" t="str">
            <v>Enrrollable opcion 1 puerta Enrollable de Seguridad Solida Marca Doortec o Similar Para Vano De Ancho 1,42 Mts Alto 4.1 Metros "Cortina Tipo Solida, Fabncadas en Lamina Oe Acero Calibre 22 «Topes de seguridad Galvanizados Anti Deslizamientos Para Los flejes. Bottom Bar Inferior Fabricado En Ángulo de Hierro Y PVC Inferior Para Sello A Medida De Cada Puerta Fascia Frontal A lo Ancho De La Puerta. ‘Mecanismo De Resortes De Torsión en Espiral Sistema Americano Diseñados Para 10.000 Ctclos De Duracion. «Platos De Montaje Para Soportar el Mecanismo de Resorte De Torsión •Tapa Rollo De Cobertor de Cortina "Cover* Fabricado En Lamina Con Acabado (Uniforme Con Guías)- guias Verticales fabricadas En Lamina Calibre 2,50 mm. ‘Incluye mando Inhalambrico, Pasadores Irternos. Y Malacate Para Operación. Pintura Electrostática Color Aluminio Natural</v>
          </cell>
          <cell r="F142" t="str">
            <v>un</v>
          </cell>
          <cell r="G142">
            <v>6977804</v>
          </cell>
          <cell r="I142">
            <v>1</v>
          </cell>
          <cell r="K142">
            <v>6977804</v>
          </cell>
          <cell r="N142">
            <v>595.47941791915991</v>
          </cell>
          <cell r="O142">
            <v>757.36958032038876</v>
          </cell>
        </row>
        <row r="143">
          <cell r="E143" t="str">
            <v>Enrrollable opcion 1 puerta Enrollable de Seguridad Solida Marca Doortec o Similar Para Vano De Ancho 3,5 Mts Alto 4.1 Metros "Cortina Tipo Solida, Fabncacion en Lamina de Acero Calibre 22 «Topes de seguridad Galvanizados Anti Deslizamientos Para Los flejes. Bottom Bar Inferior Fabricado En Ángulo de Hierro Y PVC Inferior Para Sello a Medida De Cada Puerta Fascia Frontal A lo Ancho De La Puerta. ‘Mecanismo De Resortes De Torsión en Espiral Sistema Americano Diseñados Para 10.000 Ctclos De Duracion. «Platos De Montaje Para Soportar el Mecanismo de Resorte De Torsión •Tapa Rollo De Cobertor de Cortina "Cover* Fabricado En Lamina Con Acabado (Uniforme Con Guías)- guias Verticales fabricadas En Lamina Calibre 2,50 mm. ‘Incluye mando Inhalambrico, Pasadores Irternos. Y Malacate Para Operación. Pintura Electrostática Color Aluminio Natural</v>
          </cell>
          <cell r="F143" t="str">
            <v>un</v>
          </cell>
          <cell r="G143">
            <v>19422074</v>
          </cell>
          <cell r="I143">
            <v>1</v>
          </cell>
          <cell r="K143">
            <v>19422074</v>
          </cell>
          <cell r="N143">
            <v>1657.4620497083108</v>
          </cell>
          <cell r="O143">
            <v>2108.0683886121669</v>
          </cell>
        </row>
        <row r="144">
          <cell r="E144" t="str">
            <v>Puerta Enrollable de Seguridad Solida Marca Doortec o Similar Para Vano De Ancho 10 Mts Alto 4  Metros "Cortina Tipo Solida, Fabncacion en Lamina de Acero Calibre 22 «Topes de seguridad Galvanizados Anti Deslizamientos Para Los flejes. Bottom Bar Inferior Fabricado En Ángulo de Hierro Y PVC Inferior Para Sello a Medida De Cada Puerta Fascia Frontal A lo Ancho De La Puerta. ‘Mecanismo De Resortes De Torsión en Espiral Sistema Americano Diseñados Para 10.000 Ctclos De Duracion. «Platos De Montaje Para Soportar el Mecanismo de Resorte De Torsión •Tapa Rollo De Cobertor de Cortina "Cover* Fabricado En Lamina Con Acabado (Uniforme Con Guías)- guias Verticales fabricadas En Lamina Calibre 2,50 mm. ‘Incluye mando Inhalambrico, Pasadores Irternos. Y Malacate Para Operación. Pintura Electrostática Color Aluminio Natural</v>
          </cell>
          <cell r="F144" t="str">
            <v>un</v>
          </cell>
          <cell r="G144">
            <v>51310621</v>
          </cell>
          <cell r="I144">
            <v>1.03</v>
          </cell>
          <cell r="K144">
            <v>52849939.630000003</v>
          </cell>
          <cell r="N144">
            <v>4510.1655603876443</v>
          </cell>
          <cell r="O144">
            <v>5736.3228599615277</v>
          </cell>
        </row>
        <row r="145">
          <cell r="E145" t="str">
            <v>fabricación suministro o instalación de cortina enrollable de 4,51m X 5.51 m electromecanica fabricada en láminas CR incluye transmisor, receptor y fotocelda (según especificaciones de diseño plano DCARDC3-0-O1)</v>
          </cell>
          <cell r="F145" t="str">
            <v>un</v>
          </cell>
          <cell r="G145">
            <v>27459533</v>
          </cell>
          <cell r="I145">
            <v>1</v>
          </cell>
          <cell r="K145">
            <v>27459533</v>
          </cell>
          <cell r="N145">
            <v>2343.3714571478308</v>
          </cell>
          <cell r="O145">
            <v>2980.4527304011208</v>
          </cell>
        </row>
        <row r="146">
          <cell r="E146" t="str">
            <v>Fabricación suministro o instalación de cortina enrollable de 5,75m X 5.15 m electromecanica fabricada en láminas CR incluye transmisor, receptor y fotocelda (según especificaciones de diseño plano DCARDC3-0-O1)</v>
          </cell>
          <cell r="F146" t="str">
            <v>un</v>
          </cell>
          <cell r="G146">
            <v>28975442</v>
          </cell>
          <cell r="I146">
            <v>2</v>
          </cell>
          <cell r="K146">
            <v>57950884</v>
          </cell>
          <cell r="N146">
            <v>4945.4754923211885</v>
          </cell>
          <cell r="O146">
            <v>6289.9784365217956</v>
          </cell>
        </row>
        <row r="147">
          <cell r="E147" t="str">
            <v>Desmonte Suministro e Instalación de chapas de seguridad para puertas exteriores</v>
          </cell>
          <cell r="F147" t="str">
            <v>un</v>
          </cell>
          <cell r="G147">
            <v>161496</v>
          </cell>
          <cell r="I147">
            <v>9</v>
          </cell>
          <cell r="K147">
            <v>1453464</v>
          </cell>
          <cell r="N147">
            <v>124.03728976716083</v>
          </cell>
          <cell r="O147">
            <v>157.75871888788987</v>
          </cell>
        </row>
        <row r="148">
          <cell r="E148" t="str">
            <v>Suministro e instalación de puerta batiente 1.20mX2.2m conlra fuego RF60 salida de emergencia en vidrio templado 8mm. y perfil metalico 4X8 incluye barra antipanico, ccn manija con juego de tres llaves + electroimán y 5.6m, tubo cuadrado estructural 100X100 anclado a piso y soldado al muro - pintura articorroción.</v>
          </cell>
          <cell r="F148" t="str">
            <v>un</v>
          </cell>
          <cell r="G148">
            <v>3514701</v>
          </cell>
          <cell r="I148">
            <v>4</v>
          </cell>
          <cell r="K148">
            <v>14058804</v>
          </cell>
          <cell r="N148">
            <v>1199.7654881907772</v>
          </cell>
          <cell r="O148">
            <v>1525.9400357600475</v>
          </cell>
        </row>
        <row r="149">
          <cell r="E149" t="str">
            <v>Suministro e instalación de puerta batiente 2,40mX2.2m conlra fuego RF60 salida de emergencia en vidrio templado 8mm. y perfil metalico 4X8 incluye barra antipanico, ccn manija con juego de tres llaves + electroimán y 6,8m, tubo cuadrado estructural 100X100 anclado a piso y soldado al muro - pintura articorroción.</v>
          </cell>
          <cell r="F149" t="str">
            <v>un</v>
          </cell>
          <cell r="G149">
            <v>6060009</v>
          </cell>
          <cell r="I149">
            <v>3</v>
          </cell>
          <cell r="K149">
            <v>18180027</v>
          </cell>
          <cell r="N149">
            <v>1551.4668935548507</v>
          </cell>
          <cell r="O149">
            <v>1973.2568325512348</v>
          </cell>
        </row>
        <row r="151">
          <cell r="K151">
            <v>15071184782.534302</v>
          </cell>
          <cell r="N151">
            <v>1286161.139185857</v>
          </cell>
          <cell r="O151">
            <v>1635823.6622408764</v>
          </cell>
        </row>
        <row r="153">
          <cell r="E153" t="str">
            <v>CUBIERTAS Y CIELORASOS</v>
          </cell>
          <cell r="P153">
            <v>153847.33761486085</v>
          </cell>
        </row>
        <row r="154">
          <cell r="E154" t="str">
            <v xml:space="preserve">CANALETA EN LÁMINA GALVANIZADA CALIBRE 20, ANCHO 30cm, GRAFADA Y SOLDADA (SUMINISTRO E INSTALACIÓN. INCLUYE ANTICORROSIVO Y PINTURA). </v>
          </cell>
          <cell r="F154" t="str">
            <v>m</v>
          </cell>
          <cell r="G154">
            <v>78407</v>
          </cell>
          <cell r="I154">
            <v>822.07999999999993</v>
          </cell>
          <cell r="K154">
            <v>64456826.559999995</v>
          </cell>
          <cell r="N154">
            <v>5500.686686078463</v>
          </cell>
          <cell r="O154">
            <v>6996.1322617447095</v>
          </cell>
        </row>
        <row r="155">
          <cell r="E155" t="str">
            <v>SUM E INST CUBIERTA LISA TIPO SANDWICH DECK EN ALUZINC CAL 26 PINTADA AL HORNO POR LAS DOS CARAS COLOR A ELEGIR CON AISLAMIENTO ACUSTICO EN FIBRA DE VIDRIO DE 30mm. CON SUS CLIPS DE FIJACION INCL REMATES DE CUBIERTA</v>
          </cell>
          <cell r="F155" t="str">
            <v>m2</v>
          </cell>
          <cell r="G155">
            <v>111908</v>
          </cell>
          <cell r="I155">
            <v>8891.7400000000016</v>
          </cell>
          <cell r="K155">
            <v>995056839.9200002</v>
          </cell>
          <cell r="N155">
            <v>84917.241560817769</v>
          </cell>
          <cell r="O155">
            <v>108003.28889219915</v>
          </cell>
        </row>
        <row r="156">
          <cell r="E156" t="str">
            <v>LÍNEAS DE VIDA (SUMINISTRO E INSTALACIÓN. INCLUYE ANCLAJES)</v>
          </cell>
          <cell r="F156" t="str">
            <v>m</v>
          </cell>
          <cell r="G156">
            <v>231345</v>
          </cell>
          <cell r="I156">
            <v>1002.1300000000001</v>
          </cell>
          <cell r="K156">
            <v>231837764.85000002</v>
          </cell>
          <cell r="N156">
            <v>19784.823028069732</v>
          </cell>
          <cell r="O156">
            <v>25163.628939256749</v>
          </cell>
        </row>
        <row r="157">
          <cell r="E157" t="str">
            <v>RUANA EN LAMINA GALVANIZADA CALIBRE 20, GRAFADA Y SOLDADA. (SUMINISTRO E INSTALACIÓN. INCLUYE ANTICORROSIVO Y PINTURA)</v>
          </cell>
          <cell r="F157" t="str">
            <v>m</v>
          </cell>
          <cell r="G157">
            <v>42097</v>
          </cell>
          <cell r="I157">
            <v>1357.14</v>
          </cell>
          <cell r="K157">
            <v>57131522.580000006</v>
          </cell>
          <cell r="N157">
            <v>4875.5519373679381</v>
          </cell>
          <cell r="O157">
            <v>6201.0450966349044</v>
          </cell>
        </row>
        <row r="158">
          <cell r="E158" t="str">
            <v>CIELO FALSO (DRYWALL). (SUMINISTRO E INSTALACIÓN)</v>
          </cell>
          <cell r="F158" t="str">
            <v>m2</v>
          </cell>
          <cell r="G158">
            <v>52959</v>
          </cell>
          <cell r="I158">
            <v>1301.8499999999999</v>
          </cell>
          <cell r="K158">
            <v>68944674.149999991</v>
          </cell>
          <cell r="N158">
            <v>5883.6754989776364</v>
          </cell>
          <cell r="O158">
            <v>7483.2424250253298</v>
          </cell>
        </row>
        <row r="160">
          <cell r="K160">
            <v>1417427628.0600002</v>
          </cell>
          <cell r="N160">
            <v>120961.97871131155</v>
          </cell>
          <cell r="O160">
            <v>153847.33761486085</v>
          </cell>
        </row>
        <row r="162">
          <cell r="E162" t="str">
            <v>INSTALACIONES HIDRAULICAS Y SAN TARI AS INTERNAS</v>
          </cell>
          <cell r="P162">
            <v>124106.57235091378</v>
          </cell>
        </row>
        <row r="163">
          <cell r="E163" t="str">
            <v>TUBERIA PVC SANITARIA D=6" TIPO U.S. (Incluye Suministro e Instalación)</v>
          </cell>
          <cell r="F163" t="str">
            <v>m</v>
          </cell>
          <cell r="G163">
            <v>45207</v>
          </cell>
          <cell r="I163">
            <v>1453.57</v>
          </cell>
          <cell r="K163">
            <v>65711538.989999995</v>
          </cell>
          <cell r="N163">
            <v>5607.7626984560447</v>
          </cell>
          <cell r="O163">
            <v>7132.3185212802136</v>
          </cell>
        </row>
        <row r="164">
          <cell r="E164" t="str">
            <v>TUBERIA PVC SANITARIA D=4" TIPO U.S. (Incluye Suministro e Instalación)</v>
          </cell>
          <cell r="F164" t="str">
            <v>m</v>
          </cell>
          <cell r="G164">
            <v>22333</v>
          </cell>
          <cell r="I164">
            <v>1536.78</v>
          </cell>
          <cell r="K164">
            <v>34320907.740000002</v>
          </cell>
          <cell r="N164">
            <v>2928.9149083970246</v>
          </cell>
          <cell r="O164">
            <v>3725.1850999624785</v>
          </cell>
        </row>
        <row r="165">
          <cell r="E165" t="str">
            <v xml:space="preserve">TUBERIA PVC SANITARIA D=3`` TIPO U.S. (INCLUYE SUMINISTRO E INSTALACIÓN). </v>
          </cell>
          <cell r="F165" t="str">
            <v>m</v>
          </cell>
          <cell r="G165">
            <v>16346</v>
          </cell>
          <cell r="I165">
            <v>316.90000000000003</v>
          </cell>
          <cell r="K165">
            <v>5180047.4000000004</v>
          </cell>
          <cell r="N165">
            <v>442.06051223933173</v>
          </cell>
          <cell r="O165">
            <v>562.24140508643143</v>
          </cell>
        </row>
        <row r="166">
          <cell r="E166" t="str">
            <v>TUBERIA PVC SANITARIA D=2" (Incluye suministro e instalación)</v>
          </cell>
          <cell r="F166" t="str">
            <v>m</v>
          </cell>
          <cell r="G166">
            <v>11422</v>
          </cell>
          <cell r="I166">
            <v>383.13</v>
          </cell>
          <cell r="K166">
            <v>4376110.8600000003</v>
          </cell>
          <cell r="N166">
            <v>373.4533024519626</v>
          </cell>
          <cell r="O166">
            <v>474.98227887651979</v>
          </cell>
        </row>
        <row r="167">
          <cell r="E167" t="str">
            <v xml:space="preserve">SALIDA SANITARIA D=2``. (SUMINISTRO E INSTALACIÓN. INCLUYE TUBERÍA DE HASTA 3.0m DE LONGITUD Y ACCESORIOS DESDE EL RAMAL PRINCIPAL QUE RECIBE, HASTA LA BOCA PARA CONEXIÓN). </v>
          </cell>
          <cell r="F167" t="str">
            <v>un</v>
          </cell>
          <cell r="G167">
            <v>83666.952755905499</v>
          </cell>
          <cell r="I167">
            <v>127</v>
          </cell>
          <cell r="K167">
            <v>10625702.999999998</v>
          </cell>
          <cell r="N167">
            <v>906.78778558725219</v>
          </cell>
          <cell r="O167">
            <v>1153.3118760170241</v>
          </cell>
        </row>
        <row r="168">
          <cell r="E168" t="str">
            <v xml:space="preserve">SALIDA SANITARIA D=4``. (SUMINISTRO E INSTALACIÓN. INCLUYE TUBERÍA DE HASTA 3.0m DE LONGITUD Y ACCESORIOS DESDE EL RAMAL PRINCIPAL QUE RECIBE, HASTA LA BOCA PARA CONEXIÓN). </v>
          </cell>
          <cell r="F168" t="str">
            <v>un</v>
          </cell>
          <cell r="G168">
            <v>120737</v>
          </cell>
          <cell r="I168">
            <v>44</v>
          </cell>
          <cell r="K168">
            <v>5312428</v>
          </cell>
          <cell r="N168">
            <v>453.35775169056728</v>
          </cell>
          <cell r="O168">
            <v>576.60997139533902</v>
          </cell>
        </row>
        <row r="169">
          <cell r="E169" t="str">
            <v xml:space="preserve">SALIDA SANITARIA D=1 1/2``. (SUMINISTRO E INSTALACIÓN. INCLUYE ACCESORIOS Y TUBERÍA DE HASTA 3.0m DE LONGITUD DESDE EL RAMAL PRINCIPAL QUE RECIBE, HASTA LA BOCA PARA CONEXIÓN). </v>
          </cell>
          <cell r="F169" t="str">
            <v>m</v>
          </cell>
          <cell r="G169">
            <v>58564</v>
          </cell>
          <cell r="I169">
            <v>9</v>
          </cell>
          <cell r="K169">
            <v>527076</v>
          </cell>
          <cell r="N169">
            <v>44.980184264155191</v>
          </cell>
          <cell r="O169">
            <v>57.208733423430814</v>
          </cell>
        </row>
        <row r="170">
          <cell r="E170" t="str">
            <v>CAJA DE INSPECCIÓN DE 0.6x0.6m (H=0.6m. Incluye Suministro y Construcción. Incluye Marco y Tapa. No Inc. Base y Cañuela)</v>
          </cell>
          <cell r="F170" t="str">
            <v>un</v>
          </cell>
          <cell r="G170">
            <v>266712</v>
          </cell>
          <cell r="I170">
            <v>3</v>
          </cell>
          <cell r="K170">
            <v>800136</v>
          </cell>
          <cell r="N170">
            <v>68.282875176225204</v>
          </cell>
          <cell r="O170">
            <v>86.8466162877654</v>
          </cell>
        </row>
        <row r="171">
          <cell r="E171" t="str">
            <v>SUMINISTRO Y CONSTRUCCION DE CAJA DE INSPECCION 0.80X0.8M (H=0.6M. Incluye marco y tapa, no incluye base y cañuela).</v>
          </cell>
          <cell r="F171" t="str">
            <v>un</v>
          </cell>
          <cell r="G171">
            <v>314684</v>
          </cell>
          <cell r="I171">
            <v>81</v>
          </cell>
          <cell r="K171">
            <v>25489404</v>
          </cell>
          <cell r="N171">
            <v>2175.242448344251</v>
          </cell>
          <cell r="O171">
            <v>2766.615286141147</v>
          </cell>
        </row>
        <row r="172">
          <cell r="E172" t="str">
            <v>TUBERIA PVC U.M. EXT CORRUGADO/INT LISO U.M. NORMA NTC 3722-1 D=12" (Incluye Suministro e Instalación)</v>
          </cell>
          <cell r="F172" t="str">
            <v>m</v>
          </cell>
          <cell r="G172">
            <v>76237</v>
          </cell>
          <cell r="I172">
            <v>73.12</v>
          </cell>
          <cell r="K172">
            <v>5574449.4400000004</v>
          </cell>
          <cell r="N172">
            <v>475.71842197788692</v>
          </cell>
          <cell r="O172">
            <v>605.04973095977277</v>
          </cell>
        </row>
        <row r="173">
          <cell r="E173" t="str">
            <v>TUBERIA PVC U.M. EXT CORRUGADO/INT LISO U.M. NORMA NTC 3722-1 D=6" (Incluye Suministro e Instalación)</v>
          </cell>
          <cell r="F173" t="str">
            <v>m</v>
          </cell>
          <cell r="G173">
            <v>28369</v>
          </cell>
          <cell r="I173">
            <v>50.01</v>
          </cell>
          <cell r="K173">
            <v>1418733.69</v>
          </cell>
          <cell r="N173">
            <v>121.07343684395576</v>
          </cell>
          <cell r="O173">
            <v>153.98909734089642</v>
          </cell>
        </row>
        <row r="174">
          <cell r="E174" t="str">
            <v>TUBERIA PVC SANITARIA D=1 1/2`` TIPO U.S. (INCLUYE SUMINISTRO E INSTALACIÓN)</v>
          </cell>
          <cell r="F174" t="str">
            <v>m</v>
          </cell>
          <cell r="G174">
            <v>9273</v>
          </cell>
          <cell r="I174">
            <v>143.74</v>
          </cell>
          <cell r="K174">
            <v>1332901.02</v>
          </cell>
          <cell r="N174">
            <v>113.7485552092685</v>
          </cell>
          <cell r="O174">
            <v>144.67283490995422</v>
          </cell>
        </row>
        <row r="175">
          <cell r="E175" t="str">
            <v xml:space="preserve">TUBERIA PVC SANITARIA D=8`` TIPO U.S. (INCLUYE SUMINISTRO E INSTALACIÓN). </v>
          </cell>
          <cell r="F175" t="str">
            <v>m</v>
          </cell>
          <cell r="G175">
            <v>79887</v>
          </cell>
          <cell r="I175">
            <v>53.26</v>
          </cell>
          <cell r="K175">
            <v>4254781.62</v>
          </cell>
          <cell r="N175">
            <v>363.09917596578242</v>
          </cell>
          <cell r="O175">
            <v>461.81322517719093</v>
          </cell>
        </row>
        <row r="176">
          <cell r="E176" t="str">
            <v xml:space="preserve">TUBERIA PVC VENTILACIÓN D=2`` TIPO U.S. (INCLUYE SUMINISTRO E INSTALACIÓN). </v>
          </cell>
          <cell r="F176" t="str">
            <v>m</v>
          </cell>
          <cell r="G176">
            <v>7523</v>
          </cell>
          <cell r="I176">
            <v>8.9499999999999993</v>
          </cell>
          <cell r="K176">
            <v>67330.849999999991</v>
          </cell>
          <cell r="N176">
            <v>5.745953220526439</v>
          </cell>
          <cell r="O176">
            <v>7.3080782445472874</v>
          </cell>
        </row>
        <row r="177">
          <cell r="E177" t="str">
            <v>Relleno para redes húmedas en recebo común, incluye (transporte, suminislro, extendida y compactacion) según norma NP-040 EAAB-ESP</v>
          </cell>
          <cell r="F177" t="str">
            <v>m3</v>
          </cell>
          <cell r="G177">
            <v>65703</v>
          </cell>
          <cell r="I177">
            <v>170.66</v>
          </cell>
          <cell r="K177">
            <v>11212873.98</v>
          </cell>
          <cell r="N177">
            <v>956.89642053736316</v>
          </cell>
          <cell r="O177">
            <v>1217.0433076678576</v>
          </cell>
        </row>
        <row r="178">
          <cell r="E178" t="str">
            <v>RELLENO PARA REDES HUMEDAS EN BASE GRANULAR BG-1. INCLUYE {TRANSPORTE. SUMINISTRO. EXTENDIDA Y COMPACTACION) EN CALZADA. SEGÚN NORMA NP-040 EAAB ESP</v>
          </cell>
          <cell r="F178" t="str">
            <v>m3</v>
          </cell>
          <cell r="G178">
            <v>156231</v>
          </cell>
          <cell r="I178">
            <v>39.979999999999997</v>
          </cell>
          <cell r="K178">
            <v>6246115.3799999999</v>
          </cell>
          <cell r="N178">
            <v>533.03777961351625</v>
          </cell>
          <cell r="O178">
            <v>677.95223024082145</v>
          </cell>
        </row>
        <row r="179">
          <cell r="E179" t="str">
            <v>Suministro e Instalación de Placa Fondo de Pozo de inspección D=1.70.prefabricada. Segun Norma Ns-029-2v.3</v>
          </cell>
          <cell r="F179" t="str">
            <v>un</v>
          </cell>
          <cell r="G179">
            <v>1028753</v>
          </cell>
          <cell r="I179">
            <v>19</v>
          </cell>
          <cell r="K179">
            <v>19546307</v>
          </cell>
          <cell r="N179">
            <v>1668.0639804197999</v>
          </cell>
          <cell r="O179">
            <v>2121.5526158951266</v>
          </cell>
        </row>
        <row r="180">
          <cell r="E180" t="str">
            <v>CILINDRO POZO DE INSPECCIÓN EN MAMPOSTERÍA E=0.25M (INCLUYE SUMINISTRO Y CONSTRUCCIÓN. ACERO PARA ESCALERA. GEOTEXTIL Y PAÑETE IMPERMEABILIZADO). SEGÚN ESP NS029</v>
          </cell>
          <cell r="F180" t="str">
            <v>m3</v>
          </cell>
          <cell r="G180">
            <v>709241.01</v>
          </cell>
          <cell r="I180">
            <v>22.38</v>
          </cell>
          <cell r="K180">
            <v>15872813.8038</v>
          </cell>
          <cell r="N180">
            <v>1354.5714274327613</v>
          </cell>
          <cell r="O180">
            <v>1722.8323307859723</v>
          </cell>
        </row>
        <row r="181">
          <cell r="E181" t="str">
            <v>Placa Cubierta D=1.70 pozo inspección. prefabricada (Sunmistro e Inslalacion). Incluye Tapa de polipropileno Segun Esp. Ns-029</v>
          </cell>
          <cell r="F181" t="str">
            <v>un</v>
          </cell>
          <cell r="G181">
            <v>1982674</v>
          </cell>
          <cell r="I181">
            <v>22</v>
          </cell>
          <cell r="K181">
            <v>43618828</v>
          </cell>
          <cell r="N181">
            <v>3722.3909281137671</v>
          </cell>
          <cell r="O181">
            <v>4734.379678252244</v>
          </cell>
        </row>
        <row r="182">
          <cell r="E182" t="str">
            <v>Suministro e instalacion de Tubería do Concreto 8" Clase II. Según Norma Ns-073. especiftcacion CG-109 VER. 22</v>
          </cell>
          <cell r="F182" t="str">
            <v>m</v>
          </cell>
          <cell r="G182">
            <v>63697</v>
          </cell>
          <cell r="I182">
            <v>209.45</v>
          </cell>
          <cell r="K182">
            <v>13341336.649999999</v>
          </cell>
          <cell r="N182">
            <v>1138.5374800733232</v>
          </cell>
          <cell r="O182">
            <v>1448.0662597464075</v>
          </cell>
        </row>
        <row r="183">
          <cell r="E183" t="str">
            <v>SUMINISTRO E INSTALACION D6 TUBERIA DE CONCRETO 12 CLASE 1. SEGÚN NOKf/A NS-073. ESPECIFICACIÓN EG-109 VER. 2.2</v>
          </cell>
          <cell r="F183" t="str">
            <v>m</v>
          </cell>
          <cell r="G183">
            <v>80771</v>
          </cell>
          <cell r="I183">
            <v>159.19999999999999</v>
          </cell>
          <cell r="K183">
            <v>12858743.199999999</v>
          </cell>
          <cell r="N183">
            <v>1097.3533959836011</v>
          </cell>
          <cell r="O183">
            <v>1395.6856542304215</v>
          </cell>
        </row>
        <row r="184">
          <cell r="E184" t="str">
            <v>SUMINISTRÓ E INSTALACION DE TUBERIA DE CONCRETO 18* CLASE 1. SEGÚN NORMA NS-073, ESPECIFICACIÓN EG-109 VER. 2.2</v>
          </cell>
          <cell r="F184" t="str">
            <v>m</v>
          </cell>
          <cell r="G184">
            <v>159100</v>
          </cell>
          <cell r="I184">
            <v>134.63999999999999</v>
          </cell>
          <cell r="K184">
            <v>21421223.999999996</v>
          </cell>
          <cell r="N184">
            <v>1828.067684136146</v>
          </cell>
          <cell r="O184">
            <v>2325.0557669474574</v>
          </cell>
        </row>
        <row r="185">
          <cell r="E185" t="str">
            <v>Tuberia concreto D=14" CL 1, sin refuerzo (Incluye suministro e instalacion). No incluye pruebas.</v>
          </cell>
          <cell r="F185" t="str">
            <v>m</v>
          </cell>
          <cell r="G185">
            <v>93227</v>
          </cell>
          <cell r="I185">
            <v>78.34</v>
          </cell>
          <cell r="K185">
            <v>7303403.1800000006</v>
          </cell>
          <cell r="N185">
            <v>623.26575444872663</v>
          </cell>
          <cell r="O185">
            <v>792.71005625081955</v>
          </cell>
        </row>
        <row r="186">
          <cell r="E186" t="str">
            <v>Pozo Inspección Prefabricado D=1,2m. H=1m, e=Q.10m (Incluye Suministro e Instalacion. No incluye Aro do Ajuste</v>
          </cell>
          <cell r="F186" t="str">
            <v>m</v>
          </cell>
          <cell r="G186">
            <v>809082</v>
          </cell>
          <cell r="I186">
            <v>27.58</v>
          </cell>
          <cell r="K186">
            <v>22314481.559999999</v>
          </cell>
          <cell r="N186">
            <v>1904.2974681599867</v>
          </cell>
          <cell r="O186">
            <v>2422.009780464492</v>
          </cell>
        </row>
        <row r="187">
          <cell r="E187" t="str">
            <v>Cono pozo de Inspección Preíabricado D=I.20M *0.60M E=O.10 M H=0 75M (Incluye suministro e instalación. No incluye aro do ajuste, aro-tapa y tapa).</v>
          </cell>
          <cell r="F187" t="str">
            <v>un</v>
          </cell>
          <cell r="G187">
            <v>547572</v>
          </cell>
          <cell r="I187">
            <v>5</v>
          </cell>
          <cell r="K187">
            <v>2737860</v>
          </cell>
          <cell r="N187">
            <v>233.64647088742407</v>
          </cell>
          <cell r="O187">
            <v>297.16682772631327</v>
          </cell>
        </row>
        <row r="188">
          <cell r="E188" t="str">
            <v>Suministro e instalación de UNION SANITARIA D= 2"</v>
          </cell>
          <cell r="F188" t="str">
            <v>un</v>
          </cell>
          <cell r="G188">
            <v>6592</v>
          </cell>
          <cell r="I188">
            <v>55</v>
          </cell>
          <cell r="K188">
            <v>362560</v>
          </cell>
          <cell r="N188">
            <v>30.940539138211768</v>
          </cell>
          <cell r="O188">
            <v>39.352196628188487</v>
          </cell>
        </row>
        <row r="189">
          <cell r="E189" t="str">
            <v>Suministro e instalación de UNION SANITARIA D= 3"</v>
          </cell>
          <cell r="F189" t="str">
            <v>un</v>
          </cell>
          <cell r="G189">
            <v>6315</v>
          </cell>
          <cell r="I189">
            <v>36</v>
          </cell>
          <cell r="K189">
            <v>227340</v>
          </cell>
          <cell r="N189">
            <v>19.400987885263305</v>
          </cell>
          <cell r="O189">
            <v>24.675442358374813</v>
          </cell>
        </row>
        <row r="190">
          <cell r="E190" t="str">
            <v>Suministro e instalación de UNION SANITARIA D= 4"</v>
          </cell>
          <cell r="F190" t="str">
            <v>un</v>
          </cell>
          <cell r="G190">
            <v>11313</v>
          </cell>
          <cell r="I190">
            <v>500</v>
          </cell>
          <cell r="K190">
            <v>5656500</v>
          </cell>
          <cell r="N190">
            <v>482.72054180079124</v>
          </cell>
          <cell r="O190">
            <v>613.95548385742552</v>
          </cell>
        </row>
        <row r="191">
          <cell r="E191" t="str">
            <v>Suministro e instalación de UNION SANITARIA D= 6"</v>
          </cell>
          <cell r="F191" t="str">
            <v>un</v>
          </cell>
          <cell r="G191">
            <v>29189</v>
          </cell>
          <cell r="I191">
            <v>159</v>
          </cell>
          <cell r="K191">
            <v>4641051</v>
          </cell>
          <cell r="N191">
            <v>396.06305193054078</v>
          </cell>
          <cell r="O191">
            <v>503.73883360947383</v>
          </cell>
        </row>
        <row r="192">
          <cell r="E192" t="str">
            <v>Suministro e instalación de CODO 90grados 1/4 CxC PVC SANITARIA D= 2"</v>
          </cell>
          <cell r="F192" t="str">
            <v>un</v>
          </cell>
          <cell r="G192">
            <v>7217</v>
          </cell>
          <cell r="I192">
            <v>633</v>
          </cell>
          <cell r="K192">
            <v>4568361</v>
          </cell>
          <cell r="N192">
            <v>389.85975374553249</v>
          </cell>
          <cell r="O192">
            <v>495.84907419612705</v>
          </cell>
        </row>
        <row r="193">
          <cell r="E193" t="str">
            <v>YEE PVC SAN'TARIA D= 2' (incluye Suministro e instalación)</v>
          </cell>
          <cell r="F193" t="str">
            <v>un</v>
          </cell>
          <cell r="G193">
            <v>9322</v>
          </cell>
          <cell r="I193">
            <v>75</v>
          </cell>
          <cell r="K193">
            <v>699150</v>
          </cell>
          <cell r="N193">
            <v>59.664822204547548</v>
          </cell>
          <cell r="O193">
            <v>75.885614167580485</v>
          </cell>
        </row>
        <row r="194">
          <cell r="E194" t="str">
            <v>Suministro e instalación de CODO 90grados-1/4 CxC PVC SANITARIA D= T</v>
          </cell>
          <cell r="F194" t="str">
            <v>un</v>
          </cell>
          <cell r="G194">
            <v>8987</v>
          </cell>
          <cell r="I194">
            <v>355</v>
          </cell>
          <cell r="K194">
            <v>3190385</v>
          </cell>
          <cell r="N194">
            <v>272.26454092691898</v>
          </cell>
          <cell r="O194">
            <v>346.28380913400025</v>
          </cell>
        </row>
        <row r="195">
          <cell r="E195" t="str">
            <v>Suministro e instalación de YEE PVC SANITARIA D= 3"</v>
          </cell>
          <cell r="F195" t="str">
            <v>un</v>
          </cell>
          <cell r="G195">
            <v>14543</v>
          </cell>
          <cell r="I195">
            <v>111</v>
          </cell>
          <cell r="K195">
            <v>1614273</v>
          </cell>
          <cell r="N195">
            <v>137.76058290009522</v>
          </cell>
          <cell r="O195">
            <v>175.21289857561703</v>
          </cell>
        </row>
        <row r="196">
          <cell r="E196" t="str">
            <v>Suministro e instalación de CODO 90 grados-1/4 CxC PVC SANITARIA D= 4"</v>
          </cell>
          <cell r="F196" t="str">
            <v>un</v>
          </cell>
          <cell r="G196">
            <v>16826</v>
          </cell>
          <cell r="I196">
            <v>512</v>
          </cell>
          <cell r="K196">
            <v>8614912</v>
          </cell>
          <cell r="N196">
            <v>735.18871885550038</v>
          </cell>
          <cell r="O196">
            <v>935.0609856535209</v>
          </cell>
        </row>
        <row r="197">
          <cell r="E197" t="str">
            <v>YEE PVC SANITARIA D= 4" (suministro e instalacion)</v>
          </cell>
          <cell r="F197" t="str">
            <v>un</v>
          </cell>
          <cell r="G197">
            <v>29263</v>
          </cell>
          <cell r="I197">
            <v>370</v>
          </cell>
          <cell r="K197">
            <v>10827310</v>
          </cell>
          <cell r="N197">
            <v>923.99274276409881</v>
          </cell>
          <cell r="O197">
            <v>1175.1942632236085</v>
          </cell>
        </row>
        <row r="198">
          <cell r="E198" t="str">
            <v>Suministro e instalación de CODO 90*-1/4 CxC PVC SANITARIA D- 6"</v>
          </cell>
          <cell r="F198" t="str">
            <v>un</v>
          </cell>
          <cell r="G198">
            <v>84604</v>
          </cell>
          <cell r="I198">
            <v>254</v>
          </cell>
          <cell r="K198">
            <v>21489416</v>
          </cell>
          <cell r="N198">
            <v>1833.8871271108621</v>
          </cell>
          <cell r="O198">
            <v>2332.4573142567847</v>
          </cell>
        </row>
        <row r="199">
          <cell r="E199" t="str">
            <v>Suministro e instalación de YEE PVC SANITARIA D= 6"</v>
          </cell>
          <cell r="F199" t="str">
            <v>un</v>
          </cell>
          <cell r="G199">
            <v>95513</v>
          </cell>
          <cell r="I199">
            <v>107</v>
          </cell>
          <cell r="K199">
            <v>10219891</v>
          </cell>
          <cell r="N199">
            <v>872.15616028728539</v>
          </cell>
          <cell r="O199">
            <v>1109.2651151551574</v>
          </cell>
        </row>
        <row r="200">
          <cell r="E200" t="str">
            <v>TUBERIA PVC D=3" TIPO U.M. RDE 21 (Suministro e Instalación)</v>
          </cell>
          <cell r="F200" t="str">
            <v>m</v>
          </cell>
          <cell r="G200">
            <v>18523</v>
          </cell>
          <cell r="I200">
            <v>58.62</v>
          </cell>
          <cell r="K200">
            <v>1085818.26</v>
          </cell>
          <cell r="N200">
            <v>92.662738224059467</v>
          </cell>
          <cell r="O200">
            <v>117.85451696270269</v>
          </cell>
        </row>
        <row r="201">
          <cell r="E201" t="str">
            <v>SUMINISTRO E INSTALACION DE TUBERIA PVC PRESION E.L. D=1 1/2" RDE21 PSI 200 (Incluye limpieza y soldadura)</v>
          </cell>
          <cell r="F201" t="str">
            <v>m</v>
          </cell>
          <cell r="G201">
            <v>10604</v>
          </cell>
          <cell r="I201">
            <v>493.21</v>
          </cell>
          <cell r="K201">
            <v>5229998.84</v>
          </cell>
          <cell r="N201">
            <v>446.32332248958005</v>
          </cell>
          <cell r="O201">
            <v>567.66312532236793</v>
          </cell>
        </row>
        <row r="202">
          <cell r="E202" t="str">
            <v xml:space="preserve">TUBERIA PVC E.L. D= 3/4`` RDE 13.5 - 315 PSI (INCLUYE SUMINISTRO E INSTALACIÓN, SOLDADURA). </v>
          </cell>
          <cell r="F202" t="str">
            <v>m</v>
          </cell>
          <cell r="G202">
            <v>5314</v>
          </cell>
          <cell r="I202">
            <v>72.859999999999957</v>
          </cell>
          <cell r="K202">
            <v>387178.03999999975</v>
          </cell>
          <cell r="N202">
            <v>33.041420178938971</v>
          </cell>
          <cell r="O202">
            <v>42.024234223843273</v>
          </cell>
        </row>
        <row r="203">
          <cell r="E203" t="str">
            <v xml:space="preserve">TUBERIA PVC D=1`` TIPO U.M. RDE 21 (SUMINISTRO E INSTALACIÓN). </v>
          </cell>
          <cell r="F203" t="str">
            <v>m</v>
          </cell>
          <cell r="G203">
            <v>5643</v>
          </cell>
          <cell r="I203">
            <v>479.15</v>
          </cell>
          <cell r="K203">
            <v>2703843.4499999997</v>
          </cell>
          <cell r="N203">
            <v>230.74352959047474</v>
          </cell>
          <cell r="O203">
            <v>293.47467756023696</v>
          </cell>
        </row>
        <row r="204">
          <cell r="E204" t="str">
            <v xml:space="preserve">TUBERIA PVC E.L. D= 1/2`` RDE 13.5 - 315 PSI (INCLUYE SUMINISTRO E INSTALACIÓN, SOLDADURA). </v>
          </cell>
          <cell r="F204" t="str">
            <v>m</v>
          </cell>
          <cell r="G204">
            <v>4225</v>
          </cell>
          <cell r="I204">
            <v>182.26</v>
          </cell>
          <cell r="K204">
            <v>770048.5</v>
          </cell>
          <cell r="N204">
            <v>65.71523541640353</v>
          </cell>
          <cell r="O204">
            <v>83.580924495922332</v>
          </cell>
        </row>
        <row r="205">
          <cell r="E205" t="str">
            <v>TUBERIA PVC D=2" TIPO U.M. RDE 21 (Suministro e Instalación)</v>
          </cell>
          <cell r="F205" t="str">
            <v>m</v>
          </cell>
          <cell r="G205">
            <v>9904.9699999999993</v>
          </cell>
          <cell r="I205">
            <v>151.07</v>
          </cell>
          <cell r="K205">
            <v>1496343.8178999999</v>
          </cell>
          <cell r="N205">
            <v>127.69661424855519</v>
          </cell>
          <cell r="O205">
            <v>162.41288654395152</v>
          </cell>
        </row>
        <row r="206">
          <cell r="E206" t="str">
            <v xml:space="preserve">PUNTO HIDRÁULICO D=1 1/2``. (SUMINISTRO E INSTALACIÓN. INCLUYE ACCESORIOS Y TUBERÍA DE HASTA 3.0m DE LONGITUD DESDE LA RED HORIZONTAL PRINCIPAL, HASTA EL PARAL). </v>
          </cell>
          <cell r="F206" t="str">
            <v>un</v>
          </cell>
          <cell r="G206">
            <v>62071</v>
          </cell>
          <cell r="I206">
            <v>21</v>
          </cell>
          <cell r="K206">
            <v>1303491</v>
          </cell>
          <cell r="N206">
            <v>111.23873097365069</v>
          </cell>
          <cell r="O206">
            <v>141.48067667440986</v>
          </cell>
        </row>
        <row r="207">
          <cell r="E207" t="str">
            <v xml:space="preserve">PUNTO HIDRÁULICO D=1/2``. (SUMINISTRO E INSTALACIÓN. INCLUYE ACCESORIOS Y TUBERÍA DE HASTA 3.0m DE LONGITUD DESDE LA RED HORIZONTAL PRINCIPAL, HASTA EL PARAL). </v>
          </cell>
          <cell r="F207" t="str">
            <v>un</v>
          </cell>
          <cell r="G207">
            <v>30313</v>
          </cell>
          <cell r="I207">
            <v>99</v>
          </cell>
          <cell r="K207">
            <v>3000987</v>
          </cell>
          <cell r="N207">
            <v>256.10148865502185</v>
          </cell>
          <cell r="O207">
            <v>325.72658457258797</v>
          </cell>
        </row>
        <row r="208">
          <cell r="E208" t="str">
            <v xml:space="preserve">LLAVE BOCA MANGUERA CROMADA BM D=1/2`` (SUMINISTRO E INSTALACIÓN). </v>
          </cell>
          <cell r="F208" t="str">
            <v>un</v>
          </cell>
          <cell r="G208">
            <v>51362</v>
          </cell>
          <cell r="I208">
            <v>22</v>
          </cell>
          <cell r="K208">
            <v>1129964</v>
          </cell>
          <cell r="N208">
            <v>96.430095340827236</v>
          </cell>
          <cell r="O208">
            <v>122.64608757384812</v>
          </cell>
        </row>
        <row r="209">
          <cell r="E209" t="str">
            <v>TUBERIA PVC D=4" TIPO U.M. RDE 21 (Suministro e Instalación)</v>
          </cell>
          <cell r="F209" t="str">
            <v>m</v>
          </cell>
          <cell r="G209">
            <v>29386.999960510209</v>
          </cell>
          <cell r="I209">
            <v>253.23</v>
          </cell>
          <cell r="K209">
            <v>7441670</v>
          </cell>
          <cell r="N209">
            <v>635.06531853667354</v>
          </cell>
          <cell r="O209">
            <v>807.71751181071113</v>
          </cell>
        </row>
        <row r="210">
          <cell r="E210" t="str">
            <v>CONCRETO IMPERMEABILIZADO 4000 PSI PARA TANQUE ENTERRADO (FUNDIDO EN SIde INCL. SUMINISTRO. FORMALETEO Y COLOCACIÓN. NO INCL. REFUERZO, CURADO).</v>
          </cell>
          <cell r="F210" t="str">
            <v>m3</v>
          </cell>
          <cell r="G210">
            <v>598385</v>
          </cell>
          <cell r="I210">
            <v>488.77</v>
          </cell>
          <cell r="K210">
            <v>292472636.44999999</v>
          </cell>
          <cell r="N210">
            <v>24959.347569884176</v>
          </cell>
          <cell r="O210">
            <v>31744.926902981813</v>
          </cell>
        </row>
        <row r="211">
          <cell r="E211" t="str">
            <v>SUMINISTRO E INSTALACIÓN DE CODO HD 22.5 EXTREMO LISO PVC D= 3'. SEGÚN NORMA NS-025 EAAB.-ESP. ESPECIFICACIÓN EG-109 VER 2.2</v>
          </cell>
          <cell r="F211" t="str">
            <v>un</v>
          </cell>
          <cell r="G211">
            <v>143759</v>
          </cell>
          <cell r="I211">
            <v>3</v>
          </cell>
          <cell r="K211">
            <v>431277</v>
          </cell>
          <cell r="N211">
            <v>36.804785133248444</v>
          </cell>
          <cell r="O211">
            <v>46.810727342275058</v>
          </cell>
        </row>
        <row r="212">
          <cell r="E212" t="str">
            <v>SUMINISTRO E INSTALACION DE CODO HD 22.5 EXTREMO LISO PVC D= 4'. SEGÚN NORMA NS-025 EAAB-ESP ESPECIFICACION EG-109 VER 2.2</v>
          </cell>
          <cell r="F212" t="str">
            <v>un</v>
          </cell>
          <cell r="G212">
            <v>168314</v>
          </cell>
          <cell r="I212">
            <v>1</v>
          </cell>
          <cell r="K212">
            <v>168314</v>
          </cell>
          <cell r="N212">
            <v>14.363762975808074</v>
          </cell>
          <cell r="O212">
            <v>18.268771026249219</v>
          </cell>
        </row>
        <row r="213">
          <cell r="E213" t="str">
            <v>SUMINISTRO E INSTALACION DE CODO HD 45 EXTREMO LISO PVC D= 4”. SEGÚN NORMA NS-025 EAAB-ESP. ESPECIFICACIÓN EG-109 VER 2.2</v>
          </cell>
          <cell r="F213" t="str">
            <v>un</v>
          </cell>
          <cell r="G213">
            <v>151944</v>
          </cell>
          <cell r="I213">
            <v>4</v>
          </cell>
          <cell r="K213">
            <v>607776</v>
          </cell>
          <cell r="N213">
            <v>51.867048530631607</v>
          </cell>
          <cell r="O213">
            <v>65.967896783687905</v>
          </cell>
        </row>
        <row r="214">
          <cell r="E214" t="str">
            <v>Suministro e Instalación de Codo HD 90 Extremo Liso PVC D= 4', Según Norma Ns-025 EAAB-ESP, Especificación EG-109 VER 2.2</v>
          </cell>
          <cell r="F214" t="str">
            <v>un</v>
          </cell>
          <cell r="G214">
            <v>178046</v>
          </cell>
          <cell r="I214">
            <v>3</v>
          </cell>
          <cell r="K214">
            <v>534138</v>
          </cell>
          <cell r="N214">
            <v>45.582848891786618</v>
          </cell>
          <cell r="O214">
            <v>57.975241622317249</v>
          </cell>
        </row>
        <row r="215">
          <cell r="E215" t="str">
            <v>SUMINISTRO E INSTALACION DE TEE 1-0 EXTREMO LISO 4"-3". SEGÚN NORMA NS-025 EAAB-ESP, ESPECIFICACJÓN EG-109 VER 2.2</v>
          </cell>
          <cell r="F215" t="str">
            <v>un</v>
          </cell>
          <cell r="G215">
            <v>213570</v>
          </cell>
          <cell r="I215">
            <v>1</v>
          </cell>
          <cell r="K215">
            <v>213570</v>
          </cell>
          <cell r="N215">
            <v>18.225868666559705</v>
          </cell>
          <cell r="O215">
            <v>23.180849056382982</v>
          </cell>
        </row>
        <row r="216">
          <cell r="E216" t="str">
            <v>Suministro e Instalación de Tee HD Extremo Liso 4”4", Según Norma Ns-025 EAAB-ESP, Especificación EG-109 VER 2.2</v>
          </cell>
          <cell r="F216" t="str">
            <v>un</v>
          </cell>
          <cell r="G216">
            <v>221365</v>
          </cell>
          <cell r="I216">
            <v>5</v>
          </cell>
          <cell r="K216">
            <v>1106825</v>
          </cell>
          <cell r="N216">
            <v>94.455434222339036</v>
          </cell>
          <cell r="O216">
            <v>120.13458471148149</v>
          </cell>
        </row>
        <row r="217">
          <cell r="E217" t="str">
            <v>SUMINISTRO E INSTALACION DE TAPON HD EXTREMO LISO 4', SEGÚN NORMA NS-075 EAAB-ESP. ESPECIFICACIÓN EG-109 VER 2.2</v>
          </cell>
          <cell r="F217" t="str">
            <v>un</v>
          </cell>
          <cell r="G217">
            <v>100091</v>
          </cell>
          <cell r="I217">
            <v>2</v>
          </cell>
          <cell r="K217">
            <v>200182</v>
          </cell>
          <cell r="N217">
            <v>17.083348978832493</v>
          </cell>
          <cell r="O217">
            <v>21.727717965092754</v>
          </cell>
        </row>
        <row r="218">
          <cell r="E218" t="str">
            <v>Suministro e lnstalación de Reduccion Concéntrica HD E.L 4”3" Segun Norma Ns-025 EAAB-ESP, Especificación EG-109 VER 2.2</v>
          </cell>
          <cell r="F218" t="str">
            <v>un</v>
          </cell>
          <cell r="G218">
            <v>122255</v>
          </cell>
          <cell r="I218">
            <v>5</v>
          </cell>
          <cell r="K218">
            <v>611275</v>
          </cell>
          <cell r="N218">
            <v>52.165649993684902</v>
          </cell>
          <cell r="O218">
            <v>66.347677608936223</v>
          </cell>
        </row>
        <row r="219">
          <cell r="E219" t="str">
            <v>Suministro e Instalación de Valvula Compuerta Elástica Vastago No Ascendente Extremo Liso D-4“, Según Norma Ns-025 EAAB-ESP, Especificacion EG-109 VER 22</v>
          </cell>
          <cell r="F219" t="str">
            <v>un</v>
          </cell>
          <cell r="G219">
            <v>826661</v>
          </cell>
          <cell r="I219">
            <v>8</v>
          </cell>
          <cell r="K219">
            <v>6613288</v>
          </cell>
          <cell r="N219">
            <v>564.37195552809533</v>
          </cell>
          <cell r="O219">
            <v>717.80507980703726</v>
          </cell>
        </row>
        <row r="220">
          <cell r="E220" t="str">
            <v>Suministro e Instalación de Tubería de PVC De 4* Tipo  U.M. RDE 21. Según Norma Ns-025 EAAB-ESP. Especificacion EG-109 VER 2.2</v>
          </cell>
          <cell r="F220" t="str">
            <v>m</v>
          </cell>
          <cell r="G220">
            <v>51537</v>
          </cell>
          <cell r="I220">
            <v>33.5</v>
          </cell>
          <cell r="K220">
            <v>1726489.5</v>
          </cell>
          <cell r="N220">
            <v>147.3370364807526</v>
          </cell>
          <cell r="O220">
            <v>187.39285712848309</v>
          </cell>
        </row>
        <row r="221">
          <cell r="E221" t="str">
            <v>SUMINISTRO E INSTALACIÓN DE CAJA DE INSPECCIÓN EN CONCRETO. DE 30X30X50CM</v>
          </cell>
          <cell r="F221" t="str">
            <v>un</v>
          </cell>
          <cell r="G221">
            <v>193059</v>
          </cell>
          <cell r="I221">
            <v>23</v>
          </cell>
          <cell r="K221">
            <v>4440357</v>
          </cell>
          <cell r="N221">
            <v>378.93600933950955</v>
          </cell>
          <cell r="O221">
            <v>481.95554325726266</v>
          </cell>
        </row>
        <row r="222">
          <cell r="E222" t="str">
            <v>Suministro e Instalación de Union Tipo Z de 4". Según Norma Np-011 EAAB Esp. Especificación EG-109 Ver 2.2. incluye pruebas</v>
          </cell>
          <cell r="F222" t="str">
            <v>un</v>
          </cell>
          <cell r="G222">
            <v>54884</v>
          </cell>
          <cell r="I222">
            <v>21</v>
          </cell>
          <cell r="K222">
            <v>1152564</v>
          </cell>
          <cell r="N222">
            <v>98.358758691785937</v>
          </cell>
          <cell r="O222">
            <v>125.09908747399447</v>
          </cell>
        </row>
        <row r="223">
          <cell r="E223" t="str">
            <v>Suministro o Instalación de Union de Reparacion do 4*. Según Norma Np-011 EAAB-Esp. Especificacion EG-109 Ver 2.2, No incluye pruebas</v>
          </cell>
          <cell r="F223" t="str">
            <v>un</v>
          </cell>
          <cell r="G223">
            <v>65659</v>
          </cell>
          <cell r="I223">
            <v>24</v>
          </cell>
          <cell r="K223">
            <v>1575816</v>
          </cell>
          <cell r="N223">
            <v>134.4786976572714</v>
          </cell>
          <cell r="O223">
            <v>171.0387827720804</v>
          </cell>
        </row>
        <row r="224">
          <cell r="E224" t="str">
            <v>Suministro e instalación de Union tipo Z de 3", Según Norma Np-011 EAAB-Esp. Especificación EG-109 Ver 2 2, incluye puebas.</v>
          </cell>
          <cell r="F224" t="str">
            <v>un</v>
          </cell>
          <cell r="G224">
            <v>35163</v>
          </cell>
          <cell r="I224">
            <v>31</v>
          </cell>
          <cell r="K224">
            <v>1090053</v>
          </cell>
          <cell r="N224">
            <v>93.024127066485974</v>
          </cell>
          <cell r="O224">
            <v>118.31415487408086</v>
          </cell>
        </row>
        <row r="225">
          <cell r="E225" t="str">
            <v>Suministro e Instalación de Unión de Reparación de 3’. Según norma Np-011 EAAB-ESP, Especificación EG-109 VER. 22. no incluye pruebas.</v>
          </cell>
          <cell r="F225" t="str">
            <v>un</v>
          </cell>
          <cell r="G225">
            <v>39122</v>
          </cell>
          <cell r="I225">
            <v>3</v>
          </cell>
          <cell r="K225">
            <v>117366</v>
          </cell>
          <cell r="N225">
            <v>10.015907205691093</v>
          </cell>
          <cell r="O225">
            <v>12.738884348698067</v>
          </cell>
        </row>
        <row r="226">
          <cell r="E226" t="str">
            <v>Suministro e Instalación de Unión de Reparación de 6*. Según Norma Np-011 EAAB-ESP, Especificación EG-109 VER. 22</v>
          </cell>
          <cell r="F226" t="str">
            <v>un</v>
          </cell>
          <cell r="G226">
            <v>148633</v>
          </cell>
          <cell r="I226">
            <v>6</v>
          </cell>
          <cell r="K226">
            <v>891798</v>
          </cell>
          <cell r="N226">
            <v>76.105226507002925</v>
          </cell>
          <cell r="O226">
            <v>96.795593139412077</v>
          </cell>
        </row>
        <row r="227">
          <cell r="E227" t="str">
            <v>Codo HD 45 Extremo Liso Para PVC D=3" (Suministro e instalacion)</v>
          </cell>
          <cell r="F227" t="str">
            <v>un</v>
          </cell>
          <cell r="G227">
            <v>103250</v>
          </cell>
          <cell r="I227">
            <v>12</v>
          </cell>
          <cell r="K227">
            <v>1239000</v>
          </cell>
          <cell r="N227">
            <v>105.73512795742603</v>
          </cell>
          <cell r="O227">
            <v>134.48083523368695</v>
          </cell>
        </row>
        <row r="228">
          <cell r="E228" t="str">
            <v>TEE PVC E.L. D=1/2 5HEDULE 40</v>
          </cell>
          <cell r="F228" t="str">
            <v>un</v>
          </cell>
          <cell r="G228">
            <v>2423</v>
          </cell>
          <cell r="I228">
            <v>10</v>
          </cell>
          <cell r="K228">
            <v>24230</v>
          </cell>
          <cell r="N228">
            <v>2.0677660616694373</v>
          </cell>
          <cell r="O228">
            <v>2.6299198044489387</v>
          </cell>
        </row>
        <row r="229">
          <cell r="E229" t="str">
            <v>TEE PVC PRESION 03.'4‘</v>
          </cell>
          <cell r="F229" t="str">
            <v>un</v>
          </cell>
          <cell r="G229">
            <v>2451</v>
          </cell>
          <cell r="I229">
            <v>28</v>
          </cell>
          <cell r="K229">
            <v>68628</v>
          </cell>
          <cell r="N229">
            <v>5.8566508163536994</v>
          </cell>
          <cell r="O229">
            <v>7.448870670232016</v>
          </cell>
        </row>
        <row r="230">
          <cell r="E230" t="str">
            <v>TEE PVC E.L. D= 1 1/2"</v>
          </cell>
          <cell r="F230" t="str">
            <v>un</v>
          </cell>
          <cell r="G230">
            <v>11018</v>
          </cell>
          <cell r="I230">
            <v>108</v>
          </cell>
          <cell r="K230">
            <v>1189944</v>
          </cell>
          <cell r="N230">
            <v>101.5487337386371</v>
          </cell>
          <cell r="O230">
            <v>129.1563058929091</v>
          </cell>
        </row>
        <row r="231">
          <cell r="E231" t="str">
            <v>TEE PVC PRESION 02-1/2" Shedule 40</v>
          </cell>
          <cell r="F231" t="str">
            <v>un</v>
          </cell>
          <cell r="G231">
            <v>27007</v>
          </cell>
          <cell r="I231">
            <v>28</v>
          </cell>
          <cell r="K231">
            <v>756196</v>
          </cell>
          <cell r="N231">
            <v>64.53307572307807</v>
          </cell>
          <cell r="O231">
            <v>82.077376658896796</v>
          </cell>
        </row>
        <row r="232">
          <cell r="E232" t="str">
            <v>Suministro e instalación de equipo de bombeo para suministro de 30 PSI y capacidad do 56 GPM para la estación Manitas Agua Tratada (incluye materiales, mano de obra y herramientas o accesorios necesaros para la instalación).</v>
          </cell>
          <cell r="F232" t="str">
            <v>un</v>
          </cell>
          <cell r="G232">
            <v>16293747</v>
          </cell>
          <cell r="I232">
            <v>1</v>
          </cell>
          <cell r="K232">
            <v>16293747</v>
          </cell>
          <cell r="N232">
            <v>1390.4934818005863</v>
          </cell>
          <cell r="O232">
            <v>1768.5203435402591</v>
          </cell>
        </row>
        <row r="233">
          <cell r="E233" t="str">
            <v>Suministro e instalación de equipo de bombeo para suministro do 38 PSI de presion y capacidad de 95 GPM Estación Tunal y Juan Pablo Agua tratada (incluye materiales, mano de obra y herramientas o accesorios necesarios para la instalación).</v>
          </cell>
          <cell r="F233" t="str">
            <v>un</v>
          </cell>
          <cell r="G233">
            <v>18133506</v>
          </cell>
          <cell r="I233">
            <v>2</v>
          </cell>
          <cell r="K233">
            <v>36267012</v>
          </cell>
          <cell r="N233">
            <v>3094.9936678397944</v>
          </cell>
          <cell r="O233">
            <v>3936.4149033011681</v>
          </cell>
        </row>
        <row r="234">
          <cell r="E234" t="str">
            <v>Suministro e instalación de Equipo de bombeo para suministro de 30PSI de presion y capacidad de 56 GPM para la estación Manitas Agua Potable (Incluye materiales, mano de obra y herramientas o accesorios necesarios para la instalación).</v>
          </cell>
          <cell r="F234" t="str">
            <v>un</v>
          </cell>
          <cell r="G234">
            <v>15982907</v>
          </cell>
          <cell r="I234">
            <v>1</v>
          </cell>
          <cell r="K234">
            <v>15982907</v>
          </cell>
          <cell r="N234">
            <v>1363.9666802071349</v>
          </cell>
          <cell r="O234">
            <v>1734.7818263295735</v>
          </cell>
        </row>
        <row r="235">
          <cell r="E235" t="str">
            <v>Suministro de equipo de Bombeo para suninistro de presion de 33 PSl y capacidad de 47.7 GPM para la estación Mirador del Paraíso (lllmani) Agua Tratada (Incluye materiales, mano de obra y herramientas y accesorios necesarios para la instalación).</v>
          </cell>
          <cell r="F235" t="str">
            <v>un</v>
          </cell>
          <cell r="G235">
            <v>15749122</v>
          </cell>
          <cell r="I235">
            <v>2</v>
          </cell>
          <cell r="K235">
            <v>31498244</v>
          </cell>
          <cell r="N235">
            <v>2688.0313638210064</v>
          </cell>
          <cell r="O235">
            <v>3418.8136896807659</v>
          </cell>
        </row>
        <row r="236">
          <cell r="E236" t="str">
            <v>Suministro o instalacion de valvula corte 3/4*</v>
          </cell>
          <cell r="F236" t="str">
            <v>un</v>
          </cell>
          <cell r="G236">
            <v>29682</v>
          </cell>
          <cell r="I236">
            <v>23</v>
          </cell>
          <cell r="K236">
            <v>682686</v>
          </cell>
          <cell r="N236">
            <v>58.259799487282763</v>
          </cell>
          <cell r="O236">
            <v>74.098614594305729</v>
          </cell>
        </row>
        <row r="237">
          <cell r="E237" t="str">
            <v>Suministro o instalación de valvula corte 2 "</v>
          </cell>
          <cell r="F237" t="str">
            <v>un</v>
          </cell>
          <cell r="G237">
            <v>94927</v>
          </cell>
          <cell r="I237">
            <v>17</v>
          </cell>
          <cell r="K237">
            <v>1613759</v>
          </cell>
          <cell r="N237">
            <v>137.71671860972387</v>
          </cell>
          <cell r="O237">
            <v>175.1571091088615</v>
          </cell>
        </row>
        <row r="238">
          <cell r="E238" t="str">
            <v>TUBERIA PVC d= 8" Tipo UM RDE 21 (suministro e instalacion)</v>
          </cell>
          <cell r="F238" t="str">
            <v>m</v>
          </cell>
          <cell r="G238">
            <v>148984</v>
          </cell>
          <cell r="I238">
            <v>2.6</v>
          </cell>
          <cell r="K238">
            <v>387358.4</v>
          </cell>
          <cell r="N238">
            <v>33.056811936548684</v>
          </cell>
          <cell r="O238">
            <v>42.043810465524295</v>
          </cell>
        </row>
        <row r="239">
          <cell r="E239" t="str">
            <v>Unión Dresser D=8"(Suministro e instalación)</v>
          </cell>
          <cell r="F239" t="str">
            <v>un</v>
          </cell>
          <cell r="G239">
            <v>163353</v>
          </cell>
          <cell r="I239">
            <v>1</v>
          </cell>
          <cell r="K239">
            <v>163353</v>
          </cell>
          <cell r="N239">
            <v>13.940395768546743</v>
          </cell>
          <cell r="O239">
            <v>17.730304986221523</v>
          </cell>
        </row>
        <row r="240">
          <cell r="E240" t="str">
            <v>HIDRANTE EXTREMO TIPO BRIDA D=6" TIPO POSTE (Suministro e instalación no Incluye Kit de nivelacion)</v>
          </cell>
          <cell r="F240" t="str">
            <v>un</v>
          </cell>
          <cell r="G240">
            <v>2637153</v>
          </cell>
          <cell r="I240">
            <v>1</v>
          </cell>
          <cell r="K240">
            <v>2637153</v>
          </cell>
          <cell r="N240">
            <v>225.05222752083125</v>
          </cell>
          <cell r="O240">
            <v>286.23610821551512</v>
          </cell>
        </row>
        <row r="241">
          <cell r="E241" t="str">
            <v>Codo HD- 90" extremo líso para PVC D=12*(suministro e instalacion)</v>
          </cell>
          <cell r="F241" t="str">
            <v>un</v>
          </cell>
          <cell r="G241">
            <v>1004560</v>
          </cell>
          <cell r="I241">
            <v>2</v>
          </cell>
          <cell r="K241">
            <v>2009120</v>
          </cell>
          <cell r="N241">
            <v>171.45646511850185</v>
          </cell>
          <cell r="O241">
            <v>218.0695203266385</v>
          </cell>
        </row>
        <row r="242">
          <cell r="E242" t="str">
            <v>CODO 90 grados PVC PRESION 0 1/2</v>
          </cell>
          <cell r="F242" t="str">
            <v>un</v>
          </cell>
          <cell r="G242">
            <v>2025</v>
          </cell>
          <cell r="I242">
            <v>380</v>
          </cell>
          <cell r="K242">
            <v>769500</v>
          </cell>
          <cell r="N242">
            <v>65.668426927553938</v>
          </cell>
          <cell r="O242">
            <v>83.521390405425421</v>
          </cell>
        </row>
        <row r="243">
          <cell r="E243" t="str">
            <v>UNION PVC PRESION U.S. D=1/2"</v>
          </cell>
          <cell r="F243" t="str">
            <v>un</v>
          </cell>
          <cell r="G243">
            <v>1996</v>
          </cell>
          <cell r="I243">
            <v>144</v>
          </cell>
          <cell r="K243">
            <v>287424</v>
          </cell>
          <cell r="N243">
            <v>24.528501548051025</v>
          </cell>
          <cell r="O243">
            <v>31.196948818569197</v>
          </cell>
        </row>
        <row r="244">
          <cell r="E244" t="str">
            <v>CODO 90 GRADOS PVC PRESION 0 3/4"</v>
          </cell>
          <cell r="F244" t="str">
            <v>un</v>
          </cell>
          <cell r="G244">
            <v>2168</v>
          </cell>
          <cell r="I244">
            <v>260</v>
          </cell>
          <cell r="K244">
            <v>563680</v>
          </cell>
          <cell r="N244">
            <v>48.103936180017676</v>
          </cell>
          <cell r="O244">
            <v>61.181724943119171</v>
          </cell>
        </row>
        <row r="245">
          <cell r="E245" t="str">
            <v>UNION PVC PRESION 0 3/4*</v>
          </cell>
          <cell r="F245" t="str">
            <v>un</v>
          </cell>
          <cell r="G245">
            <v>1901</v>
          </cell>
          <cell r="I245">
            <v>30</v>
          </cell>
          <cell r="K245">
            <v>57030</v>
          </cell>
          <cell r="N245">
            <v>4.8668880931493188</v>
          </cell>
          <cell r="O245">
            <v>6.1900258542188586</v>
          </cell>
        </row>
        <row r="246">
          <cell r="E246" t="str">
            <v>CODO 90 GRADOS PVC E.L. D= 1"</v>
          </cell>
          <cell r="F246" t="str">
            <v>un</v>
          </cell>
          <cell r="G246">
            <v>2484</v>
          </cell>
          <cell r="I246">
            <v>133</v>
          </cell>
          <cell r="K246">
            <v>330372</v>
          </cell>
          <cell r="N246">
            <v>28.193644627563156</v>
          </cell>
          <cell r="O246">
            <v>35.858516947395984</v>
          </cell>
        </row>
        <row r="247">
          <cell r="E247" t="str">
            <v>UNION PVC PRESION 01 "</v>
          </cell>
          <cell r="F247" t="str">
            <v>un</v>
          </cell>
          <cell r="G247">
            <v>2330</v>
          </cell>
          <cell r="I247">
            <v>23</v>
          </cell>
          <cell r="K247">
            <v>53590</v>
          </cell>
          <cell r="N247">
            <v>4.5733216361892337</v>
          </cell>
          <cell r="O247">
            <v>5.8166488782673795</v>
          </cell>
        </row>
        <row r="248">
          <cell r="E248" t="str">
            <v>CODO 90 GRADOS EL 0-1 1/2'</v>
          </cell>
          <cell r="F248" t="str">
            <v>un</v>
          </cell>
          <cell r="G248">
            <v>4895</v>
          </cell>
          <cell r="I248">
            <v>378</v>
          </cell>
          <cell r="K248">
            <v>1850310</v>
          </cell>
          <cell r="N248">
            <v>157.90376481913233</v>
          </cell>
          <cell r="O248">
            <v>200.83231173627385</v>
          </cell>
        </row>
        <row r="249">
          <cell r="E249" t="str">
            <v>UNION PVC PRESION 01-1/2*</v>
          </cell>
          <cell r="F249" t="str">
            <v>un</v>
          </cell>
          <cell r="G249">
            <v>3589</v>
          </cell>
          <cell r="I249">
            <v>58</v>
          </cell>
          <cell r="K249">
            <v>208162</v>
          </cell>
          <cell r="N249">
            <v>17.76435488771083</v>
          </cell>
          <cell r="O249">
            <v>22.593865717445315</v>
          </cell>
        </row>
        <row r="250">
          <cell r="E250" t="str">
            <v>CODO G.RAD. PVC U.M. NORMA NTC 382 90* D=2 1/2" RDE 21</v>
          </cell>
          <cell r="F250" t="str">
            <v>un</v>
          </cell>
          <cell r="G250">
            <v>16765</v>
          </cell>
          <cell r="I250">
            <v>63</v>
          </cell>
          <cell r="K250">
            <v>1056195</v>
          </cell>
          <cell r="N250">
            <v>90.13471628167359</v>
          </cell>
          <cell r="O250">
            <v>114.63921369624211</v>
          </cell>
        </row>
        <row r="251">
          <cell r="E251" t="str">
            <v>UNION PVC U.M. NORMA NTC 382 D=2 1/2"</v>
          </cell>
          <cell r="F251" t="str">
            <v>un</v>
          </cell>
          <cell r="G251">
            <v>30090</v>
          </cell>
          <cell r="I251">
            <v>23</v>
          </cell>
          <cell r="K251">
            <v>692070</v>
          </cell>
          <cell r="N251">
            <v>59.060621473362254</v>
          </cell>
          <cell r="O251">
            <v>75.117152251959425</v>
          </cell>
        </row>
        <row r="252">
          <cell r="E252" t="str">
            <v>CONSTRUCCION CANALETA DE AGUAS LLUVIAS DE 0.4 x 0.4 mt EN CONCRETO DE 3000PSI INCLUYE REJILLA PREFABRICADA</v>
          </cell>
          <cell r="F252" t="str">
            <v>m</v>
          </cell>
          <cell r="G252">
            <v>135889</v>
          </cell>
          <cell r="I252">
            <v>125.44</v>
          </cell>
          <cell r="K252">
            <v>17045916.16</v>
          </cell>
          <cell r="N252">
            <v>1454.682910677285</v>
          </cell>
          <cell r="O252">
            <v>1850.1606477160628</v>
          </cell>
        </row>
        <row r="253">
          <cell r="E253" t="str">
            <v>SUMINISTRO Y CONSTRUCCION DE CAJA DE INSPECCION 0.80X0.8M (H=0.6M. Incluye marco y tapa, no incluye base y cañuela).</v>
          </cell>
          <cell r="F253" t="str">
            <v>un</v>
          </cell>
          <cell r="G253">
            <v>314684</v>
          </cell>
          <cell r="I253">
            <v>14</v>
          </cell>
          <cell r="K253">
            <v>4405576</v>
          </cell>
          <cell r="N253">
            <v>375.96783057801866</v>
          </cell>
          <cell r="O253">
            <v>478.18041982686486</v>
          </cell>
        </row>
        <row r="254">
          <cell r="E254" t="str">
            <v>GEOTEXTIL NT 2000 PARA SUBDRENES/FILTROS (Incluye Suministro e Instalación)</v>
          </cell>
          <cell r="F254" t="str">
            <v>m2</v>
          </cell>
          <cell r="G254">
            <v>6990</v>
          </cell>
          <cell r="I254">
            <v>535.33000000000038</v>
          </cell>
          <cell r="K254">
            <v>3741956.7000000025</v>
          </cell>
          <cell r="N254">
            <v>319.33516584798053</v>
          </cell>
          <cell r="O254">
            <v>406.15130139167974</v>
          </cell>
        </row>
        <row r="255">
          <cell r="E255" t="str">
            <v xml:space="preserve">TUBERIA PVC SANITARIA D=8`` TIPO U.S. (INCLUYE SUMINISTRO E INSTALACIÓN). </v>
          </cell>
          <cell r="F255" t="str">
            <v>m</v>
          </cell>
          <cell r="G255">
            <v>79887</v>
          </cell>
          <cell r="I255">
            <v>36.340000000000003</v>
          </cell>
          <cell r="K255">
            <v>2903093.58</v>
          </cell>
          <cell r="N255">
            <v>247.74735363493303</v>
          </cell>
          <cell r="O255">
            <v>315.10125052457983</v>
          </cell>
        </row>
        <row r="256">
          <cell r="E256" t="str">
            <v>TUBERIA PVC SANITARIA D=2" (Incluye suministro e instalación)</v>
          </cell>
          <cell r="F256" t="str">
            <v>m</v>
          </cell>
          <cell r="G256">
            <v>11422</v>
          </cell>
          <cell r="I256">
            <v>6.85</v>
          </cell>
          <cell r="K256">
            <v>78240.7</v>
          </cell>
          <cell r="N256">
            <v>6.6769898514758532</v>
          </cell>
          <cell r="O256">
            <v>8.4922313843973605</v>
          </cell>
        </row>
        <row r="257">
          <cell r="E257" t="str">
            <v xml:space="preserve">SALIDA SANITARIA D=2``. (SUMINISTRO E INSTALACIÓN. INCLUYE TUBERÍA DE HASTA 3.0m DE LONGITUD Y ACCESORIOS DESDE EL RAMAL PRINCIPAL QUE RECIBE, HASTA LA BOCA PARA CONEXIÓN). </v>
          </cell>
          <cell r="F257" t="str">
            <v>un</v>
          </cell>
          <cell r="G257">
            <v>83667</v>
          </cell>
          <cell r="I257">
            <v>1</v>
          </cell>
          <cell r="K257">
            <v>83667</v>
          </cell>
          <cell r="N257">
            <v>7.1400653356044907</v>
          </cell>
          <cell r="O257">
            <v>9.0812010020152432</v>
          </cell>
        </row>
        <row r="258">
          <cell r="E258" t="str">
            <v>SUMINISTRO Y CONSTRUCCION DE CAJA DE INSPECCION 0.80X0.8M (H=0.6M. Incluye marco y tapa, no incluye base y cañuela).</v>
          </cell>
          <cell r="F258" t="str">
            <v>un</v>
          </cell>
          <cell r="G258">
            <v>314684</v>
          </cell>
          <cell r="I258">
            <v>7</v>
          </cell>
          <cell r="K258">
            <v>2202788</v>
          </cell>
          <cell r="N258">
            <v>187.98391528900933</v>
          </cell>
          <cell r="O258">
            <v>239.09020991343243</v>
          </cell>
        </row>
        <row r="259">
          <cell r="E259" t="str">
            <v>TUBERIA PVC U.M. EXT CORRUGADO/INT LISO U.M. NORMA NTC 3722-1 D=6" (Incluye Suministro e Instalación)</v>
          </cell>
          <cell r="F259" t="str">
            <v>m</v>
          </cell>
          <cell r="G259">
            <v>28369</v>
          </cell>
          <cell r="I259">
            <v>7</v>
          </cell>
          <cell r="K259">
            <v>198583</v>
          </cell>
          <cell r="N259">
            <v>16.946891779797848</v>
          </cell>
          <cell r="O259">
            <v>21.554162795166469</v>
          </cell>
        </row>
        <row r="260">
          <cell r="E260" t="str">
            <v>Suministro e instalacion de canal de drenaje ACO MONOBLOCK RD300V 0.0 de hormigon polimero. clase de carga hasta F900) segun EN-1433 monolítico con reja integrada de hormigón polímero.</v>
          </cell>
          <cell r="F260" t="str">
            <v>m</v>
          </cell>
          <cell r="G260">
            <v>1900744</v>
          </cell>
          <cell r="I260">
            <v>128.37</v>
          </cell>
          <cell r="K260">
            <v>243998507.28</v>
          </cell>
          <cell r="N260">
            <v>20822.609676086962</v>
          </cell>
          <cell r="O260">
            <v>26483.553716535302</v>
          </cell>
        </row>
        <row r="262">
          <cell r="K262">
            <v>1143419751.0417001</v>
          </cell>
          <cell r="N262">
            <v>97578.396840550733</v>
          </cell>
          <cell r="O262">
            <v>124106.57235091378</v>
          </cell>
        </row>
        <row r="263">
          <cell r="E263" t="str">
            <v>SISTEMA DE ALIMENTACION - POTENCIA</v>
          </cell>
          <cell r="P263">
            <v>43339.011594654847</v>
          </cell>
        </row>
        <row r="264">
          <cell r="E264" t="str">
            <v>CAJA DE INSPECCIÓN PARA ALUMBRADO PÚBLICO NORMA CODENSA CS 274  (Anden. Incluye Base, Muros, Pañete, Marco y Tapa)</v>
          </cell>
          <cell r="F264" t="str">
            <v>un</v>
          </cell>
          <cell r="G264">
            <v>364713</v>
          </cell>
          <cell r="I264">
            <v>182</v>
          </cell>
          <cell r="K264">
            <v>66377766</v>
          </cell>
          <cell r="N264">
            <v>5664.6179027748849</v>
          </cell>
          <cell r="O264">
            <v>7204.6306800857355</v>
          </cell>
        </row>
        <row r="265">
          <cell r="E265" t="str">
            <v xml:space="preserve">SALIDA DE CIRCUITO A 11.4KV DESDE RED PÚBLICA, CON PROTECCIONES, BARRAJE, CRUCETAS, BAJANTES, PUESTA TIERRA, ESTRUCTURA, ETC (Incluye suministro e instalación) </v>
          </cell>
          <cell r="F265" t="str">
            <v>un</v>
          </cell>
          <cell r="G265">
            <v>955756</v>
          </cell>
          <cell r="I265">
            <v>33</v>
          </cell>
          <cell r="K265">
            <v>31539948</v>
          </cell>
          <cell r="N265">
            <v>2691.5903450771293</v>
          </cell>
          <cell r="O265">
            <v>3423.3402342752652</v>
          </cell>
        </row>
        <row r="266">
          <cell r="E266" t="str">
            <v>SUMINISTRO E INSTALACIÓN DE CAJAS DE EMPALME Y SAILIDA, RAWELT 4"X4".</v>
          </cell>
          <cell r="F266" t="str">
            <v>un</v>
          </cell>
          <cell r="G266">
            <v>61268</v>
          </cell>
          <cell r="I266">
            <v>91</v>
          </cell>
          <cell r="K266">
            <v>5575388</v>
          </cell>
          <cell r="N266">
            <v>475.79851783074866</v>
          </cell>
          <cell r="O266">
            <v>605.15160209190913</v>
          </cell>
        </row>
        <row r="267">
          <cell r="E267" t="str">
            <v>SUMINISTRO E INSTALACIÓN DE CANALETA METÁLICA CERRADA. GALVANIZADA CON TAPA ATORNILLABLE. A PRUEBA DE CORROSIÓN, ACABADO EN PINTURA ELECTROSTATICA. DE 20X5CM. CON DIVISIÓN PARA FUERZA Y DATOS.</v>
          </cell>
          <cell r="F267" t="str">
            <v>m</v>
          </cell>
          <cell r="G267">
            <v>70699</v>
          </cell>
          <cell r="I267">
            <v>164.9</v>
          </cell>
          <cell r="K267">
            <v>11658265.1</v>
          </cell>
          <cell r="N267">
            <v>994.90569177570148</v>
          </cell>
          <cell r="O267">
            <v>1265.3859790344977</v>
          </cell>
        </row>
        <row r="268">
          <cell r="E268" t="str">
            <v>SUMINISTRO E INSTALACIÓN DE TUBERÍA EMT DE 2" DE DIÁMETRO, EXPUESTA. CON SUS ACCESORIOS DE MONTAJE.</v>
          </cell>
          <cell r="F268" t="str">
            <v>m</v>
          </cell>
          <cell r="G268">
            <v>61330</v>
          </cell>
          <cell r="I268">
            <v>495.14</v>
          </cell>
          <cell r="K268">
            <v>30366936.199999999</v>
          </cell>
          <cell r="N268">
            <v>2591.4865898159746</v>
          </cell>
          <cell r="O268">
            <v>3296.0217462986957</v>
          </cell>
        </row>
        <row r="269">
          <cell r="E269" t="str">
            <v>SUMINISTRO E INSTALACION DE UPS TRIFÁSICA. 4 HILOS + TIERRA. 60HZ. FP.. 0.8 A LA SALIDA. DE 20 KVA ON LINE 208 VCA. INCLUYE. BATERÍAS. BYPASS CON PROTECCIONES V CABLEADO</v>
          </cell>
          <cell r="F269" t="str">
            <v>un</v>
          </cell>
          <cell r="G269">
            <v>27906082</v>
          </cell>
          <cell r="I269">
            <v>1</v>
          </cell>
          <cell r="K269">
            <v>27906082</v>
          </cell>
          <cell r="N269">
            <v>2381.4795408074442</v>
          </cell>
          <cell r="O269">
            <v>3028.9210778529114</v>
          </cell>
        </row>
        <row r="270">
          <cell r="E270" t="str">
            <v>SUMINISTRO E INSTALACION DE CABLE DE 4 PARES UTP CAT.6A.</v>
          </cell>
          <cell r="F270" t="str">
            <v>m</v>
          </cell>
          <cell r="G270">
            <v>7736</v>
          </cell>
          <cell r="I270">
            <v>138.5</v>
          </cell>
          <cell r="K270">
            <v>1071436</v>
          </cell>
          <cell r="N270">
            <v>91.435369296362154</v>
          </cell>
          <cell r="O270">
            <v>116.29346907138063</v>
          </cell>
        </row>
        <row r="271">
          <cell r="E271" t="str">
            <v>Suministro, transporte e Instalación  de caja de maniobras 5 vias 15W ocasionalmente sumergible IP67 en acero inoxidable, refrigeración ONAN entrada/salida 600A. 2 derivaciones 600A y 1 derivación 200A. incluye suministro de bujes tipo pozo, inserto, codo de 200A. soporte para bufes, bujes integral, seccionador  on-off 200A y 600A válvulas paca tratamiento de aceite dielectríco. valvula de sobrepresión, dispositivo para levantamiento Construidas bajo NTC 5110.4406 cumpliendo norma Codensa CTS 526. Operación a 2700 msnm</v>
          </cell>
          <cell r="F271" t="str">
            <v>un</v>
          </cell>
          <cell r="G271">
            <v>65761650</v>
          </cell>
          <cell r="I271">
            <v>1</v>
          </cell>
          <cell r="K271">
            <v>65761650</v>
          </cell>
          <cell r="N271">
            <v>5612.0391262642979</v>
          </cell>
          <cell r="O271">
            <v>7137.7575612150031</v>
          </cell>
        </row>
        <row r="272">
          <cell r="E272" t="str">
            <v>Suministro , transporte e Instalación de transformador tipo racial 75kVA 11400/208 120V semisumergible IP67. Cumple norma Codensa CTS-534-1. (Incluye DPS tipo codo y en acero inoxidable con recubrimiento anticorrosivo). Operación a 2700 msnm</v>
          </cell>
          <cell r="F272" t="str">
            <v>un</v>
          </cell>
          <cell r="G272">
            <v>42387761</v>
          </cell>
          <cell r="I272">
            <v>1</v>
          </cell>
          <cell r="K272">
            <v>42387761</v>
          </cell>
          <cell r="N272">
            <v>3617.3327951281622</v>
          </cell>
          <cell r="O272">
            <v>4600.7598893994364</v>
          </cell>
        </row>
        <row r="273">
          <cell r="E273" t="str">
            <v>Caja para seccionador maniobra subestación semisumergible norma Codensa CTS290 (Anden, incluye base en concreto 1500 PSI. recebo compactado, muros, pañetes en mortero impermeable, acero do refuerzo. escalera de gato. marco y tapa)</v>
          </cell>
          <cell r="F273" t="str">
            <v>un</v>
          </cell>
          <cell r="G273">
            <v>1893877</v>
          </cell>
          <cell r="I273">
            <v>1</v>
          </cell>
          <cell r="K273">
            <v>1893877</v>
          </cell>
          <cell r="N273">
            <v>161.62173279308001</v>
          </cell>
          <cell r="O273">
            <v>205.56106601280817</v>
          </cell>
        </row>
        <row r="274">
          <cell r="E274" t="str">
            <v>Suministro e Instalación de CABLE ALUMINIO 3X70MM + 1X50MM AISLADO red aerea en baja tensión proyectada</v>
          </cell>
          <cell r="F274" t="str">
            <v>m</v>
          </cell>
          <cell r="G274">
            <v>38559</v>
          </cell>
          <cell r="I274">
            <v>20</v>
          </cell>
          <cell r="K274">
            <v>771180</v>
          </cell>
          <cell r="N274">
            <v>65.811796592580961</v>
          </cell>
          <cell r="O274">
            <v>83.703737300657551</v>
          </cell>
        </row>
        <row r="275">
          <cell r="E275" t="str">
            <v>Suministro e Instalación de caja de distribucion de acometidas de BT (Baja fensión) para cuatro circuitos norma CODENSA 925</v>
          </cell>
          <cell r="F275" t="str">
            <v>un</v>
          </cell>
          <cell r="G275">
            <v>226048</v>
          </cell>
          <cell r="I275">
            <v>4</v>
          </cell>
          <cell r="K275">
            <v>904192</v>
          </cell>
          <cell r="N275">
            <v>77.162919142922476</v>
          </cell>
          <cell r="O275">
            <v>98.140835651023281</v>
          </cell>
        </row>
        <row r="276">
          <cell r="E276" t="str">
            <v>Suministro e Instalación de ups trifásica 80kva 20Bv 60hz con banco de baterías parac5 minutos de autonomia a full carga, uso interior ip 20. con tecnologia del rectificador e inversor IFBT. factor de potencia a la entrada mayor a 0.99.</v>
          </cell>
          <cell r="F276" t="str">
            <v>un</v>
          </cell>
          <cell r="G276">
            <v>113076877</v>
          </cell>
          <cell r="I276">
            <v>1</v>
          </cell>
          <cell r="K276">
            <v>113076877</v>
          </cell>
          <cell r="N276">
            <v>9649.87736773295</v>
          </cell>
          <cell r="O276">
            <v>12273.343716365525</v>
          </cell>
        </row>
        <row r="278">
          <cell r="K278">
            <v>399291358.29999995</v>
          </cell>
          <cell r="N278">
            <v>34075.159695032235</v>
          </cell>
          <cell r="O278">
            <v>43339.011594654847</v>
          </cell>
        </row>
        <row r="279">
          <cell r="E279" t="str">
            <v>SISTEMA DE ALUMBRADO Y FUERZA</v>
          </cell>
          <cell r="P279">
            <v>510711.23577811808</v>
          </cell>
        </row>
        <row r="280">
          <cell r="E280" t="str">
            <v xml:space="preserve">INTERRUPTORES MANUALES DE UNA Y DOS PALANCAS, 15 A, 120 VC.A. (NCLUYE INSTALACIÓN, CAJA DE SALIDA, ELEMENTOS DE CONEXIÓN, DE EMPALME Y DE MONTAJE). </v>
          </cell>
          <cell r="F280" t="str">
            <v>un</v>
          </cell>
          <cell r="G280">
            <v>20129</v>
          </cell>
          <cell r="I280">
            <v>117</v>
          </cell>
          <cell r="K280">
            <v>2355093</v>
          </cell>
          <cell r="N280">
            <v>200.98148483183078</v>
          </cell>
          <cell r="O280">
            <v>255.62136698386558</v>
          </cell>
        </row>
        <row r="281">
          <cell r="E281" t="str">
            <v xml:space="preserve">TOMACORRIENTES CON CONEXIÓN A TIERRA, MONOFÁSICO DOBLE, 15 A, 125 VC.A. (LÍNEA NEMA 5), PARA TRABAJO PESADO. (INCLUYE INSTALACIÓN, CAJA DE SALIDA, ELEMENTOS DE CONEXIÓN, DE EMPALME Y DE MONTAJE). </v>
          </cell>
          <cell r="F281" t="str">
            <v>un</v>
          </cell>
          <cell r="G281">
            <v>20129</v>
          </cell>
          <cell r="I281">
            <v>378</v>
          </cell>
          <cell r="K281">
            <v>7608762</v>
          </cell>
          <cell r="N281">
            <v>649.32479714899171</v>
          </cell>
          <cell r="O281">
            <v>825.85364717864263</v>
          </cell>
        </row>
        <row r="282">
          <cell r="E282" t="str">
            <v xml:space="preserve">TOMACORRIENTES CON PROTECCIÓN DE FALLA A TIERRA (GFCI), MONOFÁSICO DOBLE, 20 A, 125 VC.A. (LÍNEA NEMA 5), PARA TRABAJO LIVIANO. (INCLUYE INSTALACIÓN, CAJA DE SALIDA, ELEMENTOS DE CONEXIÓN, DE EMPALME Y DE MONTAJE). </v>
          </cell>
          <cell r="F282" t="str">
            <v>un</v>
          </cell>
          <cell r="G282">
            <v>66004</v>
          </cell>
          <cell r="I282">
            <v>26</v>
          </cell>
          <cell r="K282">
            <v>1716104</v>
          </cell>
          <cell r="N282">
            <v>146.45074739971804</v>
          </cell>
          <cell r="O282">
            <v>186.26561684251098</v>
          </cell>
        </row>
        <row r="283">
          <cell r="E283" t="str">
            <v xml:space="preserve">TOMACORRIENTES CON CONEXIÓN A TIERRA, BIFÁSICOS, DOS POLOS, 3 HILOS, 20 A, 250 VC.A., (LÍNEA NEMA 6), PARA TRABAJO PESADO.  (INCLUYE INSTALACIÓN, CAJA DE SALIDA, ELEMENTOS DE CONEXIÓN, DE EMPALME Y DE MONTAJE). </v>
          </cell>
          <cell r="F283" t="str">
            <v>un</v>
          </cell>
          <cell r="G283">
            <v>68580</v>
          </cell>
          <cell r="I283">
            <v>17</v>
          </cell>
          <cell r="K283">
            <v>1165860</v>
          </cell>
          <cell r="N283">
            <v>99.4934271835712</v>
          </cell>
          <cell r="O283">
            <v>126.54223290197437</v>
          </cell>
        </row>
        <row r="284">
          <cell r="E284" t="str">
            <v xml:space="preserve">TUBERÍA DE ACERO GALVANIZADO, LIVIANA TIPO EMT, D=1``. (SUMINISTRO E INSTALACIÓN). </v>
          </cell>
          <cell r="F284" t="str">
            <v>m</v>
          </cell>
          <cell r="G284">
            <v>12559</v>
          </cell>
          <cell r="I284">
            <v>44.65</v>
          </cell>
          <cell r="K284">
            <v>560759.35</v>
          </cell>
          <cell r="N284">
            <v>47.854690577540794</v>
          </cell>
          <cell r="O284">
            <v>60.864718121952684</v>
          </cell>
        </row>
        <row r="285">
          <cell r="E285" t="str">
            <v xml:space="preserve">TUBERÍA DE ACERO GALVANIZADO, LIVIANA TIPO EMT, D=3/4``. (SUMINISTRO E INSTALACIÓN). </v>
          </cell>
          <cell r="F285" t="str">
            <v>m</v>
          </cell>
          <cell r="G285">
            <v>7551</v>
          </cell>
          <cell r="I285">
            <v>86.1</v>
          </cell>
          <cell r="K285">
            <v>650141.1</v>
          </cell>
          <cell r="N285">
            <v>55.482447456724543</v>
          </cell>
          <cell r="O285">
            <v>70.566197052258261</v>
          </cell>
        </row>
        <row r="286">
          <cell r="E286" t="str">
            <v>TUBERIA CONDUIT PVC D=1" (Incluye Suministro e Instalación)</v>
          </cell>
          <cell r="F286" t="str">
            <v>m</v>
          </cell>
          <cell r="G286">
            <v>4763</v>
          </cell>
          <cell r="I286">
            <v>550.29999999999995</v>
          </cell>
          <cell r="K286">
            <v>2621078.9</v>
          </cell>
          <cell r="N286">
            <v>223.68047851332483</v>
          </cell>
          <cell r="O286">
            <v>284.49142831750879</v>
          </cell>
        </row>
        <row r="287">
          <cell r="E287" t="str">
            <v xml:space="preserve">TUBERÍA SEMIPESADA IMC, DE 2`` DE DIÁMETRO, EXPUESTA, CON SUS ACCESORIOS DE MONTAJE. (Incluye suministro e instalación) </v>
          </cell>
          <cell r="F287" t="str">
            <v>m</v>
          </cell>
          <cell r="G287">
            <v>33892</v>
          </cell>
          <cell r="I287">
            <v>6</v>
          </cell>
          <cell r="K287">
            <v>203352</v>
          </cell>
          <cell r="N287">
            <v>17.353873882484663</v>
          </cell>
          <cell r="O287">
            <v>22.071789190024784</v>
          </cell>
        </row>
        <row r="288">
          <cell r="E288" t="str">
            <v>TUBERIA CONDUIT PVC D=1 1/2" (Incluye Suministro e Instalación)</v>
          </cell>
          <cell r="F288" t="str">
            <v>m</v>
          </cell>
          <cell r="G288">
            <v>7798</v>
          </cell>
          <cell r="I288">
            <v>28.9</v>
          </cell>
          <cell r="K288">
            <v>225362.19999999998</v>
          </cell>
          <cell r="N288">
            <v>19.232204240328517</v>
          </cell>
          <cell r="O288">
            <v>24.460772305166426</v>
          </cell>
        </row>
        <row r="289">
          <cell r="E289" t="str">
            <v>TUBERIA CONDUIT PVC D=2" (Incluye Suministro e Instalación)</v>
          </cell>
          <cell r="F289" t="str">
            <v>m</v>
          </cell>
          <cell r="G289">
            <v>11115</v>
          </cell>
          <cell r="I289">
            <v>276.56</v>
          </cell>
          <cell r="K289">
            <v>3073964.4</v>
          </cell>
          <cell r="N289">
            <v>262.32931329344012</v>
          </cell>
          <cell r="O289">
            <v>333.64753832979767</v>
          </cell>
        </row>
        <row r="290">
          <cell r="E290" t="str">
            <v>SALIDA PARA INTERRUPTORES MANUALES CONMUTABLES DE UNA Y DOS PALANCAS. 15 A. 120 VC.A</v>
          </cell>
          <cell r="F290" t="str">
            <v>un</v>
          </cell>
          <cell r="G290">
            <v>72998</v>
          </cell>
          <cell r="I290">
            <v>113</v>
          </cell>
          <cell r="K290">
            <v>8248774</v>
          </cell>
          <cell r="N290">
            <v>703.94283646641554</v>
          </cell>
          <cell r="O290">
            <v>895.32043355441533</v>
          </cell>
        </row>
        <row r="291">
          <cell r="E291" t="str">
            <v>SALIDA PARA LUMINARIA HERMETICA PANDORA LED 38W. INCLUYE TUBERIA EMT DIAMETRO DE 3/4 TERMINADO EN TOMA ALAMBRE 3X12 AWG L8ZH (NO INCLUYE LUMINARIA)</v>
          </cell>
          <cell r="F291" t="str">
            <v>un</v>
          </cell>
          <cell r="G291">
            <v>75275</v>
          </cell>
          <cell r="I291">
            <v>115</v>
          </cell>
          <cell r="K291">
            <v>8656625</v>
          </cell>
          <cell r="N291">
            <v>738.74846816340039</v>
          </cell>
          <cell r="O291">
            <v>939.58850710638842</v>
          </cell>
        </row>
        <row r="292">
          <cell r="E292" t="str">
            <v>SALIDA PARA LUMINARIA HERMETICA PANDORA LED 26W, INCLUYE TUBERIA EMT DIÁMETRO DE 3/4  TERMINADO EN TOMA ALAMBRE 3X12 AWG LSZH (NO INCLUYE LUMINARIA)</v>
          </cell>
          <cell r="F292" t="str">
            <v>un</v>
          </cell>
          <cell r="G292">
            <v>75275</v>
          </cell>
          <cell r="I292">
            <v>46</v>
          </cell>
          <cell r="K292">
            <v>3462650</v>
          </cell>
          <cell r="N292">
            <v>295.49938726536016</v>
          </cell>
          <cell r="O292">
            <v>375.83540284255537</v>
          </cell>
        </row>
        <row r="293">
          <cell r="E293" t="str">
            <v>SALIDA PARA LUMINARIA TIPO PANEL LED TUSCANA 4RA 60X60 38W. INCLUYE TUBERÍA EMT DIÁMETRO DE 3/4 TERMINADO EN TOMA. ALAMBRE 3X12 AWG LSZH. (NO INCLUYE ILUMINARIA)</v>
          </cell>
          <cell r="F293" t="str">
            <v>un</v>
          </cell>
          <cell r="G293">
            <v>75275</v>
          </cell>
          <cell r="I293">
            <v>107</v>
          </cell>
          <cell r="K293">
            <v>8054425</v>
          </cell>
          <cell r="N293">
            <v>687.35727037812035</v>
          </cell>
          <cell r="O293">
            <v>874.22582835116123</v>
          </cell>
        </row>
        <row r="294">
          <cell r="E294" t="str">
            <v>SALIDA PARA LUMINARIA COSMOLED 2MVL -MB 74W. INCLUYE TUBERÍA EMT DIÁMETRO DE 3/4 TERMINADO EN TOMA. ALAMBRE 4X12 AWG LSZH. (NO INCLUYE ILUMINARIA)</v>
          </cell>
          <cell r="F294" t="str">
            <v>un</v>
          </cell>
          <cell r="G294">
            <v>75275</v>
          </cell>
          <cell r="I294">
            <v>174</v>
          </cell>
          <cell r="K294">
            <v>13097850</v>
          </cell>
          <cell r="N294">
            <v>1117.7585518298406</v>
          </cell>
          <cell r="O294">
            <v>1421.6382629261875</v>
          </cell>
        </row>
        <row r="295">
          <cell r="E295" t="str">
            <v>SALIDA PARA LUMINARIA DE EMERGENCIA LED 2W. INCLUYE TUBERÍA EMT DIÁMETRO DE 3/4 .TERMINADO EN TOMA. ALAMBRE 3X12 AWG LSZH (NO INCLUYE LUMINARIA}</v>
          </cell>
          <cell r="F295" t="str">
            <v>un</v>
          </cell>
          <cell r="G295">
            <v>75275</v>
          </cell>
          <cell r="I295">
            <v>160</v>
          </cell>
          <cell r="K295">
            <v>12044000</v>
          </cell>
          <cell r="N295">
            <v>1027.8239557056006</v>
          </cell>
          <cell r="O295">
            <v>1307.2535751045405</v>
          </cell>
        </row>
        <row r="296">
          <cell r="E296" t="str">
            <v>SALIDA PARA AVISO DE EMERGENCIA LUMINOSO. INCLUYE TUBERÍA EMT DIÁMETRO DE 3/4 .TERMINADO EN TOMA. ALAMBRE 3X12 AWG LSZH (NO INCLUYE LUMINARIA)</v>
          </cell>
          <cell r="F296" t="str">
            <v>un</v>
          </cell>
          <cell r="G296">
            <v>72418</v>
          </cell>
          <cell r="I296">
            <v>9</v>
          </cell>
          <cell r="K296">
            <v>651762</v>
          </cell>
          <cell r="N296">
            <v>55.620773581749717</v>
          </cell>
          <cell r="O296">
            <v>70.742129244211668</v>
          </cell>
        </row>
        <row r="297">
          <cell r="E297" t="str">
            <v>SALIOA PARA LUMINARIA EXTERIOR RAP LED 70W. ALAMBRE 3X12 AWG LSZH DESDE CAJA EN MAMPOSTEWÍA HASTA LUMINARIA (NC INCLUYE LUMINARIA)</v>
          </cell>
          <cell r="F297" t="str">
            <v>un</v>
          </cell>
          <cell r="G297">
            <v>85905</v>
          </cell>
          <cell r="I297">
            <v>26</v>
          </cell>
          <cell r="K297">
            <v>2233530</v>
          </cell>
          <cell r="N297">
            <v>190.60740948083111</v>
          </cell>
          <cell r="O297">
            <v>242.42694101654303</v>
          </cell>
        </row>
        <row r="298">
          <cell r="E298" t="str">
            <v>SUMINISTRO E INSTALACIÓN DE LAMPARA HERMETICA PANDORA LED 38W INCLUYE CLAVIJA DE CAUCHO Y CABLE ENCAUCHETADO 3X14 AWG LSZH-600V</v>
          </cell>
          <cell r="F298" t="str">
            <v>un</v>
          </cell>
          <cell r="G298">
            <v>368797</v>
          </cell>
          <cell r="I298">
            <v>60</v>
          </cell>
          <cell r="K298">
            <v>22127820</v>
          </cell>
          <cell r="N298">
            <v>1888.3679411774744</v>
          </cell>
          <cell r="O298">
            <v>2401.7495686042639</v>
          </cell>
        </row>
        <row r="299">
          <cell r="E299" t="str">
            <v>SUMINISTRO E INSTALACIÓN DE LAMPARA HERMETICA PANDORA LED 26W. INCLUYE CLAVIJA OE CAUCHO Y CABLE ENCAUCHETADO 3X14 AWG LSZH- 600V</v>
          </cell>
          <cell r="F299" t="str">
            <v>un</v>
          </cell>
          <cell r="G299">
            <v>359822</v>
          </cell>
          <cell r="I299">
            <v>50</v>
          </cell>
          <cell r="K299">
            <v>17991100</v>
          </cell>
          <cell r="N299">
            <v>1535.3440359926128</v>
          </cell>
          <cell r="O299">
            <v>1952.7507302443785</v>
          </cell>
        </row>
        <row r="300">
          <cell r="E300" t="str">
            <v>SUMINISTRO E INSTALACIÓN DE LUMINARIA TIPO PANEL LED TUSCANA 4RA 60X60 38W. INCLUYE CLAVIJA DE CAUCHO Y CABLE ENCAUCHETADO 3X14 AWG LSZH- 600V</v>
          </cell>
          <cell r="F300" t="str">
            <v>un</v>
          </cell>
          <cell r="G300">
            <v>418164</v>
          </cell>
          <cell r="I300">
            <v>127</v>
          </cell>
          <cell r="K300">
            <v>53106828</v>
          </cell>
          <cell r="N300">
            <v>4532.0881791711181</v>
          </cell>
          <cell r="O300">
            <v>5764.2054770393479</v>
          </cell>
        </row>
        <row r="301">
          <cell r="E301" t="str">
            <v>SUMINISTRO E INSTALACIÓN DE LUMINARIA COSMOLED 2MVL MB 74W INCLUYE CLAVIJA DE CAUCHO Y CABLE ENCAUCHETADO 3X14 AWG LSZH- 600V</v>
          </cell>
          <cell r="F301" t="str">
            <v>un</v>
          </cell>
          <cell r="G301">
            <v>1617257</v>
          </cell>
          <cell r="I301">
            <v>201</v>
          </cell>
          <cell r="K301">
            <v>325068657</v>
          </cell>
          <cell r="N301">
            <v>27741.062181471858</v>
          </cell>
          <cell r="O301">
            <v>35282.893060252543</v>
          </cell>
        </row>
        <row r="302">
          <cell r="E302" t="str">
            <v>SUMINISTRO E INSTALACIÓN DE LUMINARIA DE EMERGENCIA LED 2W. INCLUYE CLAVIJA DE CAUCHO Y CABLE ENCAUCHETADO 3X14 AWG LSZH- 600V</v>
          </cell>
          <cell r="F302" t="str">
            <v>un</v>
          </cell>
          <cell r="G302">
            <v>153383</v>
          </cell>
          <cell r="I302">
            <v>140</v>
          </cell>
          <cell r="K302">
            <v>21473620</v>
          </cell>
          <cell r="N302">
            <v>1832.5391109032628</v>
          </cell>
          <cell r="O302">
            <v>2330.7428192823277</v>
          </cell>
        </row>
        <row r="303">
          <cell r="E303" t="str">
            <v>SUMINISTRO E INSTALACIÓN DE AVISO DE EMERGENCIA LUMINOSO. INCLUYE CLAVIJA DE CAUCHO Y CABLE ENCAUCHETADO 3X14 AWG LSZH- 600V</v>
          </cell>
          <cell r="F303" t="str">
            <v>un</v>
          </cell>
          <cell r="G303">
            <v>137288</v>
          </cell>
          <cell r="I303">
            <v>3</v>
          </cell>
          <cell r="K303">
            <v>411864</v>
          </cell>
          <cell r="N303">
            <v>35.148097450409452</v>
          </cell>
          <cell r="O303">
            <v>44.703643843976778</v>
          </cell>
        </row>
        <row r="304">
          <cell r="E304" t="str">
            <v>SUMINISTRO E INSTALACIÓN DE JUEGO DE EMPALMES EN RESINA91-B1 PARA LUMINARIAS EXTERIORES</v>
          </cell>
          <cell r="F304" t="str">
            <v>un</v>
          </cell>
          <cell r="G304">
            <v>147631</v>
          </cell>
          <cell r="I304">
            <v>206</v>
          </cell>
          <cell r="K304">
            <v>30411986</v>
          </cell>
          <cell r="N304">
            <v>2595.3310985871258</v>
          </cell>
          <cell r="O304">
            <v>3300.9114434182356</v>
          </cell>
        </row>
        <row r="305">
          <cell r="E305" t="str">
            <v>SALIDA PARA TOMACORRIENTES CON CONEXIÓN A TIERRA. MONOFÁSICO DOBLE. 15 A. 125 VC.A. (LÍNEA NEMA 5). PARA TRABAJO PESADO EN 3X10AWG. TUBERÍA EMT DIÁMETRO DE 3/4. (INCLUYE SUMINISTRO E INSTALACIÓN. CAJA DE SALIDA. ELEMENTOS DE CONEXIÓN. DE EMPALME Y DE MONTAJE).</v>
          </cell>
          <cell r="F305" t="str">
            <v>un</v>
          </cell>
          <cell r="G305">
            <v>100299</v>
          </cell>
          <cell r="I305">
            <v>237</v>
          </cell>
          <cell r="K305">
            <v>23770863</v>
          </cell>
          <cell r="N305">
            <v>2028.5837295911574</v>
          </cell>
          <cell r="O305">
            <v>2580.0851577607305</v>
          </cell>
        </row>
        <row r="306">
          <cell r="E306" t="str">
            <v>SALIDA PARA TOMACORRIENTES CON PROTECCIÓN DE FALLA A TIERRA GFCl MONOFÁSICO DOBLE, 20 A. 125 VC.A. (LÍNEA NEMA 5). EN 3X10AWG LSZH. TU8ERÍA EMT DIÁMETRO DE 3/4.</v>
          </cell>
          <cell r="F306" t="str">
            <v>un</v>
          </cell>
          <cell r="G306">
            <v>100299</v>
          </cell>
          <cell r="I306">
            <v>26</v>
          </cell>
          <cell r="K306">
            <v>2607774</v>
          </cell>
          <cell r="N306">
            <v>222.54505050367126</v>
          </cell>
          <cell r="O306">
            <v>283.04731688514346</v>
          </cell>
        </row>
        <row r="307">
          <cell r="E307" t="str">
            <v>SALIDA PARA TOMA CORRIENTES CON CONEXIÓN A TIERRA. BIFÁSICOS. 20 A. 250  VC.A.. (LÍNEA NEMA 6). EN 3X10AWG LSZH. TUBERÍA EMT DIÁMETRO DE 3/4.</v>
          </cell>
          <cell r="F307" t="str">
            <v>un</v>
          </cell>
          <cell r="G307">
            <v>100299</v>
          </cell>
          <cell r="I307">
            <v>23</v>
          </cell>
          <cell r="K307">
            <v>2306877</v>
          </cell>
          <cell r="N307">
            <v>196.86677544555536</v>
          </cell>
          <cell r="O307">
            <v>250.38801109070383</v>
          </cell>
        </row>
        <row r="308">
          <cell r="E308" t="str">
            <v>SALIDA SUMINISTRO E INSTALACION 0E CAJA DE FUERZA CON TOMACORRIENTES DE USO INDUSTRIAL: UNO TRIFASICO DE 50A. UNO BIFÁSICO DE 20A Y UNO MONOFÁSICO DE 15A EN 4XBAWG+1X10AWGT LSZH. TUBERÍA EMT DIÁMETRO DE 1*.</v>
          </cell>
          <cell r="F308" t="str">
            <v>un</v>
          </cell>
          <cell r="G308">
            <v>1435932</v>
          </cell>
          <cell r="I308">
            <v>13</v>
          </cell>
          <cell r="K308">
            <v>18667116</v>
          </cell>
          <cell r="N308">
            <v>1593.0346237741039</v>
          </cell>
          <cell r="O308">
            <v>2026.1253842486856</v>
          </cell>
        </row>
        <row r="309">
          <cell r="E309" t="str">
            <v>SALIDA PARA TOMACORRIENTE TIPO INDUSTRIAL CON CONEXIÓN A TIERRA TRIFÁSICO. 20 A. 220 V. (IP 44). EN 4X10AWG LSZH, TUBERÍA EMT DIÁMETRO DE 3/4</v>
          </cell>
          <cell r="F309" t="str">
            <v>un</v>
          </cell>
          <cell r="G309">
            <v>152456</v>
          </cell>
          <cell r="I309">
            <v>26</v>
          </cell>
          <cell r="K309">
            <v>3963856</v>
          </cell>
          <cell r="N309">
            <v>338.27184936627191</v>
          </cell>
          <cell r="O309">
            <v>430.23621115904871</v>
          </cell>
        </row>
        <row r="310">
          <cell r="E310" t="str">
            <v>SJMINISTRO E INSTALACION DE ALIMENTADOR PARA CIRCUITOS RAMALES HASTA LA PRIMERA SALIDA DEL CIRCUITO EN 3X12AWG LSZH.</v>
          </cell>
          <cell r="F310" t="str">
            <v>m</v>
          </cell>
          <cell r="G310">
            <v>14072</v>
          </cell>
          <cell r="I310">
            <v>18143.97</v>
          </cell>
          <cell r="K310">
            <v>255321945.84</v>
          </cell>
          <cell r="N310">
            <v>21788.9415768615</v>
          </cell>
          <cell r="O310">
            <v>27712.597683658903</v>
          </cell>
        </row>
        <row r="311">
          <cell r="E311" t="str">
            <v>SUMINISTRO E INSTALACIÓN DE ALIMENTADOR PARA CIRCUITOS RAMALES HASTA LA PRIMERA SALIDA OEL CIRCUITO EN 3X10 AWG LSZH.</v>
          </cell>
          <cell r="F311" t="str">
            <v>m</v>
          </cell>
          <cell r="G311">
            <v>16500</v>
          </cell>
          <cell r="I311">
            <v>1195.94</v>
          </cell>
          <cell r="K311">
            <v>19733010</v>
          </cell>
          <cell r="N311">
            <v>1683.9970438540495</v>
          </cell>
          <cell r="O311">
            <v>2141.8173256454374</v>
          </cell>
        </row>
        <row r="312">
          <cell r="E312" t="str">
            <v>SJMINISTRO E INSTALACION DE ALIMENTADOR PARA CIRCUITOS RAMALES HASTA LA PRIMERA SALIDA OEL CIRCUITO EN 4X8 -1X10T AWG LSZH.</v>
          </cell>
          <cell r="F312" t="str">
            <v>m</v>
          </cell>
          <cell r="G312">
            <v>39223</v>
          </cell>
          <cell r="I312">
            <v>58.85</v>
          </cell>
          <cell r="K312">
            <v>2308273.5500000003</v>
          </cell>
          <cell r="N312">
            <v>196.98595574656341</v>
          </cell>
          <cell r="O312">
            <v>250.53959237435646</v>
          </cell>
        </row>
        <row r="313">
          <cell r="E313" t="str">
            <v>SUMINISTRO E INSTALACIÓN DE TUBERÍA DE ACERO GALVANIZADO. LIVIANA TIPO EMT DE 1" DE DIAMETRO</v>
          </cell>
          <cell r="F313" t="str">
            <v>m</v>
          </cell>
          <cell r="G313">
            <v>36251</v>
          </cell>
          <cell r="I313">
            <v>1543.26</v>
          </cell>
          <cell r="K313">
            <v>55944718.259999998</v>
          </cell>
          <cell r="N313">
            <v>4774.271141051855</v>
          </cell>
          <cell r="O313">
            <v>6072.2295710396256</v>
          </cell>
        </row>
        <row r="314">
          <cell r="E314" t="str">
            <v>TUBERÍA EMT DE 1 1/2' DE DIÁMETRO. EXPUESTA CON SUS ACCESORIOS CE MONTAJE. (INCLUYE SJMINISTRO E INSTALACION)</v>
          </cell>
          <cell r="F314" t="str">
            <v>m</v>
          </cell>
          <cell r="G314">
            <v>44157</v>
          </cell>
          <cell r="I314">
            <v>252.7</v>
          </cell>
          <cell r="K314">
            <v>11158473.9</v>
          </cell>
          <cell r="N314">
            <v>952.25396741412328</v>
          </cell>
          <cell r="O314">
            <v>1211.1387328533465</v>
          </cell>
        </row>
        <row r="315">
          <cell r="E315" t="str">
            <v>SUMINISTRO E INSTALACIÓN DE TUBERÍA IMC DE 1 1/4' DE DIÁMETRO. EXPUESTA, CON SUS ACCESORIOS DE MONTAJE.</v>
          </cell>
          <cell r="F315" t="str">
            <v>m</v>
          </cell>
          <cell r="G315">
            <v>66301</v>
          </cell>
          <cell r="I315">
            <v>42.4</v>
          </cell>
          <cell r="K315">
            <v>2811162.4</v>
          </cell>
          <cell r="N315">
            <v>239.90203072889818</v>
          </cell>
          <cell r="O315">
            <v>305.12305692456493</v>
          </cell>
        </row>
        <row r="316">
          <cell r="E316" t="str">
            <v>SUMINISTRO E INSTALACIÓN DE TUBERÍA IMC OE 2" DE DIÁMETRO. EXPUESTA. (CON SUS ACCESORIOS DE MONTAJE)</v>
          </cell>
          <cell r="F316" t="str">
            <v>m</v>
          </cell>
          <cell r="G316">
            <v>91788</v>
          </cell>
          <cell r="I316">
            <v>106.5</v>
          </cell>
          <cell r="K316">
            <v>9775422</v>
          </cell>
          <cell r="N316">
            <v>834.22558192722954</v>
          </cell>
          <cell r="O316">
            <v>1061.0225305260358</v>
          </cell>
        </row>
        <row r="317">
          <cell r="E317" t="str">
            <v>SUMINISTRO E INSTALACIÓN DE TUBERÍA IMC DE 3" DE DIÁMETRO. EXPUESTA. CON SUS ACCESORIOS DE MONTAJE</v>
          </cell>
          <cell r="F317" t="str">
            <v>m</v>
          </cell>
          <cell r="G317">
            <v>122450</v>
          </cell>
          <cell r="I317">
            <v>44.4</v>
          </cell>
          <cell r="K317">
            <v>5436780</v>
          </cell>
          <cell r="N317">
            <v>463.96983775332905</v>
          </cell>
          <cell r="O317">
            <v>590.10711491671066</v>
          </cell>
        </row>
        <row r="318">
          <cell r="E318" t="str">
            <v>SUMINISTRO E INSTALACIÓN DE TUBERÍA IMC DE 4" DE DIÁMETRO. EXPUESTA. CON SUS ACCESORIOS DE MONTAJE</v>
          </cell>
          <cell r="F318" t="str">
            <v>m</v>
          </cell>
          <cell r="G318">
            <v>189360.99009900991</v>
          </cell>
          <cell r="I318">
            <v>20.2</v>
          </cell>
          <cell r="K318">
            <v>3825092</v>
          </cell>
          <cell r="N318">
            <v>326.4298563913855</v>
          </cell>
          <cell r="O318">
            <v>415.17479177215017</v>
          </cell>
        </row>
        <row r="319">
          <cell r="E319" t="str">
            <v>SUMINISTRO E INSTALACION DE TUBERÍA IMC DE 303" DE DIÁMETRO. EXPUESTA CON SUS ACCESORIOS DE MONTAJE</v>
          </cell>
          <cell r="F319" t="str">
            <v>m</v>
          </cell>
          <cell r="G319">
            <v>406801</v>
          </cell>
          <cell r="I319">
            <v>124.81</v>
          </cell>
          <cell r="K319">
            <v>50772832.810000002</v>
          </cell>
          <cell r="N319">
            <v>4332.9071621681587</v>
          </cell>
          <cell r="O319">
            <v>5510.8740625255405</v>
          </cell>
        </row>
        <row r="320">
          <cell r="E320" t="str">
            <v>SJMINISTRO E INSTALACIÓN DE CANALIZACIÓN PARA EQUIPOS ELECTROMECÁNICOS TUBERÍA PVC DE 102" DE DIÁMETRO,ACCESORIOS</v>
          </cell>
          <cell r="F320" t="str">
            <v>m</v>
          </cell>
          <cell r="G320">
            <v>28951</v>
          </cell>
          <cell r="I320">
            <v>60</v>
          </cell>
          <cell r="K320">
            <v>1737060</v>
          </cell>
          <cell r="N320">
            <v>148.23911329275742</v>
          </cell>
          <cell r="O320">
            <v>188.54017728089445</v>
          </cell>
        </row>
        <row r="321">
          <cell r="E321" t="str">
            <v>SJMINISTRO E INSTALACIÓN DE GABINETE CON 3 TABLEROS DE 24 CIRCUITOS Y 1 TABLERO DE 36 CIRCUITOS CON ESPACIO PARA TOTALIZADOR A 208/120 VCA. TRIFÁSICOS 5 HILOS. CON BARRA DE NEUTRO Y DE TIERRA [T-TR|. [T-AN|. |T-TN|. |T-PU)</v>
          </cell>
          <cell r="F321" t="str">
            <v>un</v>
          </cell>
          <cell r="G321">
            <v>11923669</v>
          </cell>
          <cell r="I321">
            <v>4</v>
          </cell>
          <cell r="K321">
            <v>47694676</v>
          </cell>
          <cell r="N321">
            <v>4070.2200724358163</v>
          </cell>
          <cell r="O321">
            <v>5176.7714807748853</v>
          </cell>
        </row>
        <row r="322">
          <cell r="E322" t="str">
            <v>SUMINISTRO E INSTALACIÓN DE TABLERO DE 18 CIRCUITOS CON ESPACIO PARA TOTALIZADOR A 208/120VC.A. TRIFÁSICO 5 HILOS. CON BARRA DE NEUTRO Y DE TIERRA .</v>
          </cell>
          <cell r="F322" t="str">
            <v>un</v>
          </cell>
          <cell r="G322">
            <v>712441</v>
          </cell>
          <cell r="I322">
            <v>5</v>
          </cell>
          <cell r="K322">
            <v>3562205</v>
          </cell>
          <cell r="N322">
            <v>303.99532000450586</v>
          </cell>
          <cell r="O322">
            <v>386.64108448233719</v>
          </cell>
        </row>
        <row r="323">
          <cell r="E323" t="str">
            <v>SUMINISTRO E INSTALACIÓN DE TOTALIZADOR DE 3X30A 2" V ICC; 35KA</v>
          </cell>
          <cell r="F323" t="str">
            <v>un</v>
          </cell>
          <cell r="G323">
            <v>180263</v>
          </cell>
          <cell r="I323">
            <v>7</v>
          </cell>
          <cell r="K323">
            <v>1261841</v>
          </cell>
          <cell r="N323">
            <v>107.68435802818919</v>
          </cell>
          <cell r="O323">
            <v>136.95999323011361</v>
          </cell>
        </row>
        <row r="324">
          <cell r="E324" t="str">
            <v>SUMINISTRO E INSTALACIÓN DE TOTALIZADOR DE 3X60A 220V ICC: 35KA</v>
          </cell>
          <cell r="F324" t="str">
            <v>un</v>
          </cell>
          <cell r="G324">
            <v>181515</v>
          </cell>
          <cell r="I324">
            <v>2</v>
          </cell>
          <cell r="K324">
            <v>363030</v>
          </cell>
          <cell r="N324">
            <v>30.980648508784803</v>
          </cell>
          <cell r="O324">
            <v>39.403210342926045</v>
          </cell>
        </row>
        <row r="325">
          <cell r="E325" t="str">
            <v>SUMINISTRO E INSTALACIÓN DE TOTALIZADOR DE 3X80A 220V ICC: 35KA</v>
          </cell>
          <cell r="F325" t="str">
            <v>un</v>
          </cell>
          <cell r="G325">
            <v>222734</v>
          </cell>
          <cell r="I325">
            <v>1</v>
          </cell>
          <cell r="K325">
            <v>222734</v>
          </cell>
          <cell r="N325">
            <v>19.007916053647563</v>
          </cell>
          <cell r="O325">
            <v>24.175507953946756</v>
          </cell>
        </row>
        <row r="326">
          <cell r="E326" t="str">
            <v>SUMINISTRO E INSTALACION DE TOTALIZADOR DE 3X100A 220V ICC; 35KA</v>
          </cell>
          <cell r="F326" t="str">
            <v>un</v>
          </cell>
          <cell r="G326">
            <v>210909</v>
          </cell>
          <cell r="I326">
            <v>3</v>
          </cell>
          <cell r="K326">
            <v>632727</v>
          </cell>
          <cell r="N326">
            <v>53.996344073541806</v>
          </cell>
          <cell r="O326">
            <v>68.676073797340635</v>
          </cell>
        </row>
        <row r="327">
          <cell r="E327" t="str">
            <v>SUMINISTRO E INSTALACIÓN DE TOTALIZADOR DE 3X125A 220V ICC: 35KA</v>
          </cell>
          <cell r="F327" t="str">
            <v>un</v>
          </cell>
          <cell r="G327">
            <v>393837</v>
          </cell>
          <cell r="I327">
            <v>1</v>
          </cell>
          <cell r="K327">
            <v>393837</v>
          </cell>
          <cell r="N327">
            <v>33.60968974121775</v>
          </cell>
          <cell r="O327">
            <v>42.746996534245007</v>
          </cell>
        </row>
        <row r="328">
          <cell r="E328" t="str">
            <v>SUMINISTRO E INSTALACIÓN DE INTERRUPTOR AUTOMATICO ENCHUFABLE 2X20 A 220V ICC=10KA</v>
          </cell>
          <cell r="F328" t="str">
            <v>un</v>
          </cell>
          <cell r="G328">
            <v>39619</v>
          </cell>
          <cell r="I328">
            <v>5</v>
          </cell>
          <cell r="K328">
            <v>198095</v>
          </cell>
          <cell r="N328">
            <v>16.90524630567095</v>
          </cell>
          <cell r="O328">
            <v>21.501195363694279</v>
          </cell>
        </row>
        <row r="329">
          <cell r="E329" t="str">
            <v>SUMINISTRO E INSTALACIÓN DE INTERRUPTOR AUTOMÁTICO ENCHUFABLE 2X30 A 220V ICC=10KA</v>
          </cell>
          <cell r="F329" t="str">
            <v>un</v>
          </cell>
          <cell r="G329">
            <v>39619</v>
          </cell>
          <cell r="I329">
            <v>1</v>
          </cell>
          <cell r="K329">
            <v>39619</v>
          </cell>
          <cell r="N329">
            <v>3.3810492611341902</v>
          </cell>
          <cell r="O329">
            <v>4.3002390727388562</v>
          </cell>
        </row>
        <row r="330">
          <cell r="E330" t="str">
            <v>SUMINISTRO E INSTALACIÓN DE INTERRUPTOR AUTOMÁTICO ENCHUFABLE 3X30 A 220V ICC=10KA</v>
          </cell>
          <cell r="F330" t="str">
            <v>un</v>
          </cell>
          <cell r="G330">
            <v>72612</v>
          </cell>
          <cell r="I330">
            <v>12</v>
          </cell>
          <cell r="K330">
            <v>871344</v>
          </cell>
          <cell r="N330">
            <v>74.359700835298966</v>
          </cell>
          <cell r="O330">
            <v>94.575519689961027</v>
          </cell>
        </row>
        <row r="331">
          <cell r="E331" t="str">
            <v>SALIDA PARA TORNIQUETES RECAUDO BOGOTÁ EN 3X1QAWG LSZH. TUBERÍA EMT DIÁMETRO OE 3/4</v>
          </cell>
          <cell r="F331" t="str">
            <v>un</v>
          </cell>
          <cell r="G331">
            <v>146206</v>
          </cell>
          <cell r="I331">
            <v>14</v>
          </cell>
          <cell r="K331">
            <v>2046884</v>
          </cell>
          <cell r="N331">
            <v>174.67921037450202</v>
          </cell>
          <cell r="O331">
            <v>222.1684180358919</v>
          </cell>
        </row>
        <row r="332">
          <cell r="E332" t="str">
            <v>SALIDA PARA TOMACORRIENTES CON CONEXIÓN A TIERRA. MONOFÁSICO DOBLE PARA USO REGULADO, 15 A. 125 VC.A. (LÍNEA NEMA 5). EN 3X10AWG LSZH. TUBERÍA EMT DIÁMETRO DE 3/4</v>
          </cell>
          <cell r="F332" t="str">
            <v>un</v>
          </cell>
          <cell r="G332">
            <v>137360</v>
          </cell>
          <cell r="I332">
            <v>296</v>
          </cell>
          <cell r="K332">
            <v>40658560</v>
          </cell>
          <cell r="N332">
            <v>3469.7643617148374</v>
          </cell>
          <cell r="O332">
            <v>4413.0727265528449</v>
          </cell>
        </row>
        <row r="333">
          <cell r="E333" t="str">
            <v>SUMINISTRO E INSTALACIÓN DE CAJA DE PASO AE 287-1 DE 80X80X30</v>
          </cell>
          <cell r="F333" t="str">
            <v>un</v>
          </cell>
          <cell r="G333">
            <v>552266</v>
          </cell>
          <cell r="I333">
            <v>21</v>
          </cell>
          <cell r="K333">
            <v>11597586</v>
          </cell>
          <cell r="N333">
            <v>989.72739282264138</v>
          </cell>
          <cell r="O333">
            <v>1258.7998805282602</v>
          </cell>
        </row>
        <row r="334">
          <cell r="E334" t="str">
            <v>SUMINISTRO E INSTALACION OE CAJA DE PASO METÁLICA 40X40X20.</v>
          </cell>
          <cell r="F334" t="str">
            <v>un</v>
          </cell>
          <cell r="G334">
            <v>169337</v>
          </cell>
          <cell r="I334">
            <v>33</v>
          </cell>
          <cell r="K334">
            <v>5588121</v>
          </cell>
          <cell r="N334">
            <v>476.88514041693259</v>
          </cell>
          <cell r="O334">
            <v>606.5336396020225</v>
          </cell>
        </row>
        <row r="335">
          <cell r="E335" t="str">
            <v>GABINETE PARA CONTROL DE ILUMINACION TRANSMILENIO CON (12) TELERUPTORES  MONOFASICOS DE 20 A .INCLUYE PULSADORES DE ENCENDIDO Y APAGADO. LÁMPARAS DE SEÑALIZACIÓN. CABLEADO INTERNO Y DEMÁS ELEMENTOS PARA SU CORRECTO FUNCIONAMIENTO.</v>
          </cell>
          <cell r="F335" t="str">
            <v>un</v>
          </cell>
          <cell r="G335">
            <v>1622271</v>
          </cell>
          <cell r="I335">
            <v>9</v>
          </cell>
          <cell r="K335">
            <v>14600439</v>
          </cell>
          <cell r="N335">
            <v>1245.9881242127469</v>
          </cell>
          <cell r="O335">
            <v>1584.7290004023382</v>
          </cell>
        </row>
        <row r="336">
          <cell r="E336" t="str">
            <v>GABINETE PARA CONTROL DE ILUMINACIÓN RECAUDO CON (4) TELERRUPTORES MONOFÁSICOS DE 20A INCLUYE PULSADORES DE ENCENDIDO Y APAGADO. LÁMPARAS DE SEÑALIZACIÓN, CABLEADO INTERNO Y DEMÁS ELEMENTOS PARA SU CORRECTO FUNCIONAMIENTO.</v>
          </cell>
          <cell r="F336" t="str">
            <v>un</v>
          </cell>
          <cell r="G336">
            <v>952399</v>
          </cell>
          <cell r="I336">
            <v>1</v>
          </cell>
          <cell r="K336">
            <v>952399</v>
          </cell>
          <cell r="N336">
            <v>81.276860477420982</v>
          </cell>
          <cell r="O336">
            <v>103.37321468581779</v>
          </cell>
        </row>
        <row r="337">
          <cell r="E337" t="str">
            <v>CIRCUITO ALlMENTADOR EN 3x135mm2 +1x185mm2 +1x4T CU LSZH (600 V)</v>
          </cell>
          <cell r="F337" t="str">
            <v>m</v>
          </cell>
          <cell r="G337">
            <v>150399</v>
          </cell>
          <cell r="I337">
            <v>39.799999999999997</v>
          </cell>
          <cell r="K337">
            <v>5985880.1999999993</v>
          </cell>
          <cell r="N337">
            <v>510.82954712253661</v>
          </cell>
          <cell r="O337">
            <v>649.70635101274331</v>
          </cell>
        </row>
        <row r="338">
          <cell r="E338" t="str">
            <v>CIRCUITO ALIMENTADOR EN 3(3x185mm2 +1x1B5mm2)+1x1/0T CU LSZH (600 Vj</v>
          </cell>
          <cell r="F338" t="str">
            <v>m</v>
          </cell>
          <cell r="G338">
            <v>249259</v>
          </cell>
          <cell r="I338">
            <v>379.37</v>
          </cell>
          <cell r="K338">
            <v>94561386.829999998</v>
          </cell>
          <cell r="N338">
            <v>8069.7823537544073</v>
          </cell>
          <cell r="O338">
            <v>10263.67577219868</v>
          </cell>
        </row>
        <row r="339">
          <cell r="E339" t="str">
            <v>CIRCUITO ALIMENTADOR EN 3x70mm2 -1x70nm2 +1x8T CU LSZH (600 V)</v>
          </cell>
          <cell r="F339" t="str">
            <v>m</v>
          </cell>
          <cell r="G339">
            <v>83816</v>
          </cell>
          <cell r="I339">
            <v>15.45</v>
          </cell>
          <cell r="K339">
            <v>1294957.2</v>
          </cell>
          <cell r="N339">
            <v>110.51046427876523</v>
          </cell>
          <cell r="O339">
            <v>140.55441957052187</v>
          </cell>
        </row>
        <row r="340">
          <cell r="E340" t="str">
            <v>CIRCUITO ALIMENTADOR [A.5| EN 3{3X4/0&gt;1X4/0+1/0T CU LSZH {600 V) DESDE |TG-T A TABLERO GENERAL DE TRANSMILENIO(TG-T).</v>
          </cell>
          <cell r="F340" t="str">
            <v>m</v>
          </cell>
          <cell r="G340">
            <v>694296</v>
          </cell>
          <cell r="I340">
            <v>16.52</v>
          </cell>
          <cell r="K340">
            <v>11469769.92</v>
          </cell>
          <cell r="N340">
            <v>978.81968533772078</v>
          </cell>
          <cell r="O340">
            <v>1244.9267463921055</v>
          </cell>
        </row>
        <row r="341">
          <cell r="E341" t="str">
            <v>CIRCUITO ALIMENTADOR [A 6¡ EN 3X4/0 +1X4/0*1X4T CU LSZH (600 V) DESDE |TG-T| A TABLERO DE EMERGENCIA TRANSMILENlO [TE-T] PASANDO POR UPS UPS-1</v>
          </cell>
          <cell r="F341" t="str">
            <v>m</v>
          </cell>
          <cell r="G341">
            <v>237054</v>
          </cell>
          <cell r="I341">
            <v>118.32</v>
          </cell>
          <cell r="K341">
            <v>28048229.279999997</v>
          </cell>
          <cell r="N341">
            <v>2393.6102598063139</v>
          </cell>
          <cell r="O341">
            <v>3044.3497178372504</v>
          </cell>
        </row>
        <row r="342">
          <cell r="E342" t="str">
            <v>CIRCUITO ALIMENTADOR EN 3x4/0+1X4/0+1x6T CU LSZH (600 V)</v>
          </cell>
          <cell r="F342" t="str">
            <v>m</v>
          </cell>
          <cell r="G342">
            <v>225090</v>
          </cell>
          <cell r="I342">
            <v>120.51</v>
          </cell>
          <cell r="K342">
            <v>27125595.900000002</v>
          </cell>
          <cell r="N342">
            <v>2314.8735701436085</v>
          </cell>
          <cell r="O342">
            <v>2944.2072581464681</v>
          </cell>
        </row>
        <row r="343">
          <cell r="E343" t="str">
            <v>CIRCUITO ALIMENTADOR EN 3x8+1x8+1k10T CU LSZH (600 V}</v>
          </cell>
          <cell r="F343" t="str">
            <v>m</v>
          </cell>
          <cell r="G343">
            <v>32657</v>
          </cell>
          <cell r="I343">
            <v>472.52</v>
          </cell>
          <cell r="K343">
            <v>15431085.639999999</v>
          </cell>
          <cell r="N343">
            <v>1316.8747495297814</v>
          </cell>
          <cell r="O343">
            <v>1674.8872360207847</v>
          </cell>
        </row>
        <row r="344">
          <cell r="E344" t="str">
            <v>CIRCUITO AUMENTADOR EN 3x4+1x4+1x8T CU LSZH (600 V)</v>
          </cell>
          <cell r="F344" t="str">
            <v>m</v>
          </cell>
          <cell r="G344">
            <v>63559</v>
          </cell>
          <cell r="I344">
            <v>105.37</v>
          </cell>
          <cell r="K344">
            <v>6697211.8300000001</v>
          </cell>
          <cell r="N344">
            <v>571.53393850124075</v>
          </cell>
          <cell r="O344">
            <v>726.91415709066098</v>
          </cell>
        </row>
        <row r="345">
          <cell r="E345" t="str">
            <v>CIRCUITO ALIMENTADOR EN 3x2+1x2+1x8T CU LSZH (600 V)</v>
          </cell>
          <cell r="F345" t="str">
            <v>m</v>
          </cell>
          <cell r="G345">
            <v>80760</v>
          </cell>
          <cell r="I345">
            <v>150.28</v>
          </cell>
          <cell r="K345">
            <v>12136612.800000001</v>
          </cell>
          <cell r="N345">
            <v>1035.7274474396568</v>
          </cell>
          <cell r="O345">
            <v>1317.305751615703</v>
          </cell>
        </row>
        <row r="346">
          <cell r="E346" t="str">
            <v>CIRCUITO AUMENTADOR EN 3x6+1x6+1x10T CU LSZH (600 V)</v>
          </cell>
          <cell r="F346" t="str">
            <v>m</v>
          </cell>
          <cell r="G346">
            <v>41547</v>
          </cell>
          <cell r="I346">
            <v>722.18</v>
          </cell>
          <cell r="K346">
            <v>30004412.459999997</v>
          </cell>
          <cell r="N346">
            <v>2560.5491450730328</v>
          </cell>
          <cell r="O346">
            <v>3256.6734853243283</v>
          </cell>
        </row>
        <row r="347">
          <cell r="E347" t="str">
            <v>CIRCUITO ALIMENTADOR EN 3x4+1x8T CU LSZH {600 V)</v>
          </cell>
          <cell r="F347" t="str">
            <v>m</v>
          </cell>
          <cell r="G347">
            <v>44289</v>
          </cell>
          <cell r="I347">
            <v>67.98</v>
          </cell>
          <cell r="K347">
            <v>3010766.22</v>
          </cell>
          <cell r="N347">
            <v>256.93603835479894</v>
          </cell>
          <cell r="O347">
            <v>326.78801933734496</v>
          </cell>
        </row>
        <row r="348">
          <cell r="E348" t="str">
            <v>CIRCUITO ALIMENTADOR EN 3x4+1x4+1x10TCU LSZH (600 V)</v>
          </cell>
          <cell r="F348" t="str">
            <v>m</v>
          </cell>
          <cell r="G348">
            <v>55823</v>
          </cell>
          <cell r="I348">
            <v>817.24</v>
          </cell>
          <cell r="K348">
            <v>45620788.520000003</v>
          </cell>
          <cell r="N348">
            <v>3893.2364097505024</v>
          </cell>
          <cell r="O348">
            <v>4951.6721099184797</v>
          </cell>
        </row>
        <row r="349">
          <cell r="E349" t="str">
            <v>CIRCUITO ALIMENTADOR EN 3x250+ 1x250+1x4 T CU LSZH (600 V)</v>
          </cell>
          <cell r="F349" t="str">
            <v>m</v>
          </cell>
          <cell r="G349">
            <v>286955</v>
          </cell>
          <cell r="I349">
            <v>163.49</v>
          </cell>
          <cell r="K349">
            <v>46914272.950000003</v>
          </cell>
          <cell r="N349">
            <v>4003.6211891830999</v>
          </cell>
          <cell r="O349">
            <v>5092.0666753003761</v>
          </cell>
        </row>
        <row r="350">
          <cell r="E350" t="str">
            <v>CIRCUITO ALIMENTADOR EN 3(3x250+1x250+ 1X1/0T) CU LSZH ,600 V).</v>
          </cell>
          <cell r="F350" t="str">
            <v>m</v>
          </cell>
          <cell r="G350">
            <v>867945</v>
          </cell>
          <cell r="I350">
            <v>35.39</v>
          </cell>
          <cell r="K350">
            <v>30716573.550000001</v>
          </cell>
          <cell r="N350">
            <v>2621.3243218102807</v>
          </cell>
          <cell r="O350">
            <v>3333.9713208401745</v>
          </cell>
        </row>
        <row r="351">
          <cell r="E351" t="str">
            <v>CIRCUITO ALIMENTADOR |B.3]EN 2(3X120MM2 +1X120MM2)' .X2T CU LSZH 600V DESDE [TGA]A GRUPO DE MEDIDA OPERADOR TRANSMILENIO [GM-T]</v>
          </cell>
          <cell r="F351" t="str">
            <v>m</v>
          </cell>
          <cell r="G351">
            <v>198823</v>
          </cell>
          <cell r="I351">
            <v>11.33</v>
          </cell>
          <cell r="K351">
            <v>2252664.59</v>
          </cell>
          <cell r="N351">
            <v>192.24033790864618</v>
          </cell>
          <cell r="O351">
            <v>244.5038059439475</v>
          </cell>
        </row>
        <row r="352">
          <cell r="E352" t="str">
            <v>CIRCUITO ALIMENTADOR |B.5] EN 2(3X40+1X4/0)+ 1X2T CU LSZH (600V) DESDE [GM-T] A TABLERO GENERAL DE TRANSMILENIO |TG-T|</v>
          </cell>
          <cell r="F352" t="str">
            <v>m</v>
          </cell>
          <cell r="G352">
            <v>460149</v>
          </cell>
          <cell r="I352">
            <v>15</v>
          </cell>
          <cell r="K352">
            <v>6902235</v>
          </cell>
          <cell r="N352">
            <v>589.0304285046202</v>
          </cell>
          <cell r="O352">
            <v>749.16733476931972</v>
          </cell>
        </row>
        <row r="353">
          <cell r="E353" t="str">
            <v>CIRCUITO ALIMENTADOR EN 3x2/0+-1x2/0+1x6T CU LSZH (600V)</v>
          </cell>
          <cell r="F353" t="str">
            <v>m</v>
          </cell>
          <cell r="G353">
            <v>148803</v>
          </cell>
          <cell r="I353">
            <v>98.42</v>
          </cell>
          <cell r="K353">
            <v>14645191.26</v>
          </cell>
          <cell r="N353">
            <v>1249.8072411921528</v>
          </cell>
          <cell r="O353">
            <v>1589.586402584255</v>
          </cell>
        </row>
        <row r="354">
          <cell r="E354" t="str">
            <v>CIRCUITO AUMENTADOR EN 2x10+1x10+1x10T CU LSZH (600V)</v>
          </cell>
          <cell r="F354" t="str">
            <v>m</v>
          </cell>
          <cell r="G354">
            <v>20714</v>
          </cell>
          <cell r="I354">
            <v>134.93</v>
          </cell>
          <cell r="K354">
            <v>2794940.02</v>
          </cell>
          <cell r="N354">
            <v>238.5176276416714</v>
          </cell>
          <cell r="O354">
            <v>303.36228274225806</v>
          </cell>
        </row>
        <row r="355">
          <cell r="E355" t="str">
            <v>CIRCUITO ALIMENTADOR EN 3x1/O+ 1x1/0+1x8T CU LSZH (600V)</v>
          </cell>
          <cell r="F355" t="str">
            <v>m</v>
          </cell>
          <cell r="G355">
            <v>132942</v>
          </cell>
          <cell r="I355">
            <v>1462.14</v>
          </cell>
          <cell r="K355">
            <v>194379815.88000003</v>
          </cell>
          <cell r="N355">
            <v>16588.195887338752</v>
          </cell>
          <cell r="O355">
            <v>21097.949953279003</v>
          </cell>
        </row>
        <row r="356">
          <cell r="E356" t="str">
            <v>CIRCUITO ALIMENTADOR (C.1 ) EN 3x120mm2 +1xl20mm2 +1x6T CU LSZH (600V) DESDE (TFR3) A ARMARIO DE MEDIDORES (AM-1]</v>
          </cell>
          <cell r="F356" t="str">
            <v>m</v>
          </cell>
          <cell r="G356">
            <v>93407</v>
          </cell>
          <cell r="I356">
            <v>39.24</v>
          </cell>
          <cell r="K356">
            <v>3665290.68</v>
          </cell>
          <cell r="N356">
            <v>312.79255774895972</v>
          </cell>
          <cell r="O356">
            <v>397.82998548882034</v>
          </cell>
        </row>
        <row r="357">
          <cell r="E357" t="str">
            <v>CIRCUITO AUMENTADOR EN ELECTROBARRA 2500A AJ (600V)</v>
          </cell>
          <cell r="F357" t="str">
            <v>m</v>
          </cell>
          <cell r="G357">
            <v>2382052</v>
          </cell>
          <cell r="I357">
            <v>31</v>
          </cell>
          <cell r="K357">
            <v>73843612</v>
          </cell>
          <cell r="N357">
            <v>6301.746379062567</v>
          </cell>
          <cell r="O357">
            <v>8014.9722505506925</v>
          </cell>
        </row>
        <row r="358">
          <cell r="E358" t="str">
            <v>CIRCUITO ALIMENTADOR [C.4] EN 9X(3X500+1X500)+1X250 MCM T CU LSZH (600V) DESDE TGA-440 A PUNTO DE CONEXIÓN DOPPLEMYER (T-EM|</v>
          </cell>
          <cell r="F358" t="str">
            <v>m</v>
          </cell>
          <cell r="G358">
            <v>4838939.9878640771</v>
          </cell>
          <cell r="I358">
            <v>32.96</v>
          </cell>
          <cell r="K358">
            <v>159491461.99999997</v>
          </cell>
          <cell r="N358">
            <v>13610.855643815132</v>
          </cell>
          <cell r="O358">
            <v>17311.174352221016</v>
          </cell>
        </row>
        <row r="359">
          <cell r="E359" t="str">
            <v>CIRCUITO ALIMENTADOR (C.6) EN 2(3X250+1X250)+1X2T LSZH CU (600V) DESDE SECUNDARIO [TRBB-44.3/20B] A TABLERO GENERAL DE DISTRIBUCIÓN [TGD-208V]</v>
          </cell>
          <cell r="F359" t="str">
            <v>m</v>
          </cell>
          <cell r="G359">
            <v>551870</v>
          </cell>
          <cell r="I359">
            <v>19.37</v>
          </cell>
          <cell r="K359">
            <v>10689721.9</v>
          </cell>
          <cell r="N359">
            <v>912.25110002082272</v>
          </cell>
          <cell r="O359">
            <v>1160.2604758093908</v>
          </cell>
        </row>
        <row r="360">
          <cell r="E360" t="str">
            <v>CIRCUITO ALIMENTADOR EN 3x10+1x10+1x10T CU LSZH (600V)</v>
          </cell>
          <cell r="F360" t="str">
            <v>m</v>
          </cell>
          <cell r="G360">
            <v>26567</v>
          </cell>
          <cell r="I360">
            <v>182.91</v>
          </cell>
          <cell r="K360">
            <v>4859369.97</v>
          </cell>
          <cell r="N360">
            <v>414.6941933578882</v>
          </cell>
          <cell r="O360">
            <v>527.43513500814868</v>
          </cell>
        </row>
        <row r="361">
          <cell r="E361" t="str">
            <v>CIRCUITO ALIMENTADOR |C 22| EN 2x8+1x8+1x10T CU LSZH (600V) DESDE [TGD-208V] A PILONAS (Pl)</v>
          </cell>
          <cell r="F361" t="str">
            <v>m</v>
          </cell>
          <cell r="G361">
            <v>33239</v>
          </cell>
          <cell r="I361">
            <v>214.04</v>
          </cell>
          <cell r="K361">
            <v>7114475.5599999996</v>
          </cell>
          <cell r="N361">
            <v>607.14284397625522</v>
          </cell>
          <cell r="O361">
            <v>772.20388664927566</v>
          </cell>
        </row>
        <row r="362">
          <cell r="E362" t="str">
            <v>CIRCUITO ALIMENTADOR EN 2{3x1B5mm2 +1x185mm2)+1x2T CU LSZH</v>
          </cell>
          <cell r="F362" t="str">
            <v>m</v>
          </cell>
          <cell r="G362">
            <v>206872</v>
          </cell>
          <cell r="I362">
            <v>19.36</v>
          </cell>
          <cell r="K362">
            <v>4005041.92</v>
          </cell>
          <cell r="N362">
            <v>341.78661814855144</v>
          </cell>
          <cell r="O362">
            <v>434.70652344433353</v>
          </cell>
        </row>
        <row r="363">
          <cell r="E363" t="str">
            <v>CIRCUITO ALIMENTADOR |D.3] EN 2{3x1B5mm2 +1x185mm2)+1x2T CU LSZH DESDE |TGA] A GRJPO DE MEDIDA OPERADOR TRANSMILENIO (GM-T]</v>
          </cell>
          <cell r="F363" t="str">
            <v>m</v>
          </cell>
          <cell r="G363">
            <v>206872</v>
          </cell>
          <cell r="I363">
            <v>4.63</v>
          </cell>
          <cell r="K363">
            <v>957817.36</v>
          </cell>
          <cell r="N363">
            <v>81.739258369204194</v>
          </cell>
          <cell r="O363">
            <v>103.96132249727606</v>
          </cell>
        </row>
        <row r="364">
          <cell r="E364" t="str">
            <v>CIRCUITO ALIMENTADOR |D.4| EN 3x70mm2 +1x70mm2 +1x8T CU LSZH DESDE [TGA] A ARMARIO DE MEDIDORES [AM-IJ</v>
          </cell>
          <cell r="F364" t="str">
            <v>m</v>
          </cell>
          <cell r="G364">
            <v>82759</v>
          </cell>
          <cell r="I364">
            <v>7.82</v>
          </cell>
          <cell r="K364">
            <v>647175.38</v>
          </cell>
          <cell r="N364">
            <v>55.229355621626972</v>
          </cell>
          <cell r="O364">
            <v>70.244298341467911</v>
          </cell>
        </row>
        <row r="365">
          <cell r="E365" t="str">
            <v>CIRCUITO ALIMENTADOR [D.21| EN 2X{3X250+1x250+ 1x2T CU) LSZH DESDE GRUPO ELECTRÓGENO (GE) A TRANSFERENCIA PRINCIPAL (TRA-GN) PASANDO POR MACROMEDIDA PLANTA |GM-PL|</v>
          </cell>
          <cell r="F365" t="str">
            <v>m</v>
          </cell>
          <cell r="G365">
            <v>569175</v>
          </cell>
          <cell r="I365">
            <v>15.45</v>
          </cell>
          <cell r="K365">
            <v>8793753.75</v>
          </cell>
          <cell r="N365">
            <v>750.45091039737281</v>
          </cell>
          <cell r="O365">
            <v>954.47243675493678</v>
          </cell>
        </row>
        <row r="366">
          <cell r="E366" t="str">
            <v>SUMINISTRO E INSTALACIÓN DE CANALIZACIÓN DE DUCTERÍA ZONA DURA 406 TDP.</v>
          </cell>
          <cell r="F366" t="str">
            <v>m</v>
          </cell>
          <cell r="G366">
            <v>308318</v>
          </cell>
          <cell r="I366">
            <v>66.8</v>
          </cell>
          <cell r="K366">
            <v>20595642.399999999</v>
          </cell>
          <cell r="N366">
            <v>1757.6133047049143</v>
          </cell>
          <cell r="O366">
            <v>2235.4472898517647</v>
          </cell>
        </row>
        <row r="367">
          <cell r="E367" t="str">
            <v>SUMINISTRO E INSTALACIÓN DE TERMINAL PREMOl DEADA USO INTERIOR. PARA CABLE DE ALUMINIO XLPE. 70MM2 AL. 15 KV (JUEGO DE 3 UNIDADES)</v>
          </cell>
          <cell r="F367" t="str">
            <v>un</v>
          </cell>
          <cell r="G367">
            <v>974228</v>
          </cell>
          <cell r="I367">
            <v>5</v>
          </cell>
          <cell r="K367">
            <v>4871140</v>
          </cell>
          <cell r="N367">
            <v>415.69863696411318</v>
          </cell>
          <cell r="O367">
            <v>528.71265192915405</v>
          </cell>
        </row>
        <row r="368">
          <cell r="E368" t="str">
            <v>SUMINISTRO E INSTALACIÓN DE TERMINAL PREMOLDEADA USO INTERIOR. PARA CABLE DE ALUMINIO XLPE. 120MM2 AL. 15 KV (JUEGO DE 3 UNIDACES)</v>
          </cell>
          <cell r="F368" t="str">
            <v>un</v>
          </cell>
          <cell r="G368">
            <v>844929</v>
          </cell>
          <cell r="I368">
            <v>17</v>
          </cell>
          <cell r="K368">
            <v>14363793</v>
          </cell>
          <cell r="N368">
            <v>1225.7929707901374</v>
          </cell>
          <cell r="O368">
            <v>1559.0434864921594</v>
          </cell>
        </row>
        <row r="369">
          <cell r="E369" t="str">
            <v>SUMINISTRO E INSTALACIÓN DE TERMINAL PREMOLDEADA USO EXTERIOR. PARA CABLE DE ALUMINIO XLPE. 120MM2 AL. 15 KV (JUEGO DE 3 UNIDADES)</v>
          </cell>
          <cell r="F369" t="str">
            <v>un</v>
          </cell>
          <cell r="G369">
            <v>1481141</v>
          </cell>
          <cell r="I369">
            <v>3</v>
          </cell>
          <cell r="K369">
            <v>4443423</v>
          </cell>
          <cell r="N369">
            <v>379.19765897818388</v>
          </cell>
          <cell r="O369">
            <v>482.28832634106129</v>
          </cell>
        </row>
        <row r="370">
          <cell r="E370" t="str">
            <v>SUMINISTRO E INSTALACION DE CABLE TRIPLEX KLPE 120MM2 AL 15KV</v>
          </cell>
          <cell r="F370" t="str">
            <v>m</v>
          </cell>
          <cell r="G370">
            <v>134684</v>
          </cell>
          <cell r="I370">
            <v>686.94</v>
          </cell>
          <cell r="K370">
            <v>92519826.960000008</v>
          </cell>
          <cell r="N370">
            <v>7895.5574997695849</v>
          </cell>
          <cell r="O370">
            <v>10042.085234267142</v>
          </cell>
        </row>
        <row r="371">
          <cell r="E371" t="str">
            <v>SUMINISTRO E INSTALACIÓN DE ESTRUCTURA DE SUBTERRANIZACIÓN DE CIRCUITO RED DE MEDIA TENSIÓN LA-221</v>
          </cell>
          <cell r="F371" t="str">
            <v>un</v>
          </cell>
          <cell r="G371">
            <v>4007947</v>
          </cell>
          <cell r="I371">
            <v>2</v>
          </cell>
          <cell r="K371">
            <v>8015894</v>
          </cell>
          <cell r="N371">
            <v>684.06907004290849</v>
          </cell>
          <cell r="O371">
            <v>870.04368060104912</v>
          </cell>
        </row>
        <row r="372">
          <cell r="E372" t="str">
            <v>SUMINISTRO E INSTALACIÓN BAJANTE METALICA EN TUBO GAIVANIZADO IMC 106" X 6M INCLUYE ZUNCHADA</v>
          </cell>
          <cell r="F372" t="str">
            <v>un</v>
          </cell>
          <cell r="G372">
            <v>4536970</v>
          </cell>
          <cell r="I372">
            <v>3</v>
          </cell>
          <cell r="K372">
            <v>13610910</v>
          </cell>
          <cell r="N372">
            <v>1161.5426234600561</v>
          </cell>
          <cell r="O372">
            <v>1477.3257022522534</v>
          </cell>
        </row>
        <row r="373">
          <cell r="E373" t="str">
            <v>PRUEBA DE CABLE DE M.T. (TIPO VLF) POR ENTE CERTIFICADO, INCLUYE INFORME UE PRUEBAS.</v>
          </cell>
          <cell r="F373" t="str">
            <v>un</v>
          </cell>
          <cell r="G373">
            <v>1494911</v>
          </cell>
          <cell r="I373">
            <v>4</v>
          </cell>
          <cell r="K373">
            <v>5979644</v>
          </cell>
          <cell r="N373">
            <v>510.29735551239293</v>
          </cell>
          <cell r="O373">
            <v>649.02947499604909</v>
          </cell>
        </row>
        <row r="374">
          <cell r="E374" t="str">
            <v>SUMINISTRO. TRANSPORTE E INSTALACIÓN DE CELDA ENTRADA SALIDA Y PROTECCIÓN TRIPLEX AISLADA EN AIRE CTS 506-2.</v>
          </cell>
          <cell r="F374" t="str">
            <v>un</v>
          </cell>
          <cell r="G374">
            <v>22053998</v>
          </cell>
          <cell r="I374">
            <v>2</v>
          </cell>
          <cell r="K374">
            <v>44107996</v>
          </cell>
          <cell r="N374">
            <v>3764.1360782934912</v>
          </cell>
          <cell r="O374">
            <v>4787.4738842325442</v>
          </cell>
        </row>
        <row r="375">
          <cell r="E375" t="str">
            <v>SUMINISTRO, TRANSPORTE E INSTALACIÓN DE CELDA CON TRANSFORMADOR TRIFÁSICO SECO 11400/208-120V DY5 60HZ 150kVA CLASE H. INCLUYE DPS Y ACCESORIOS PASA SU ANCLAJE. (TFR1) ESTACIÓN ILLIMANl</v>
          </cell>
          <cell r="F375" t="str">
            <v>un</v>
          </cell>
          <cell r="G375">
            <v>35337435</v>
          </cell>
          <cell r="I375">
            <v>1</v>
          </cell>
          <cell r="K375">
            <v>35337435</v>
          </cell>
          <cell r="N375">
            <v>3015.6644159904963</v>
          </cell>
          <cell r="O375">
            <v>3835.5187843552239</v>
          </cell>
        </row>
        <row r="376">
          <cell r="E376" t="str">
            <v>SUMINISTRO. TRANSPORTE E INSTALACIÓN DE TRANSFERENCIA PRINCIPAL 500A ICC 65KA [TRA-GNJ ESTACIÓN ILLIMANl. INCLUYE CABLEADO PROTECCIONES Y DEMÁS ELEMENTOS INDICADOS EN EL DIAGRAMA UNI FILAR.</v>
          </cell>
          <cell r="F376" t="str">
            <v>un</v>
          </cell>
          <cell r="G376">
            <v>23140207</v>
          </cell>
          <cell r="I376">
            <v>1</v>
          </cell>
          <cell r="K376">
            <v>23140207</v>
          </cell>
          <cell r="N376">
            <v>1974.7641227653958</v>
          </cell>
          <cell r="O376">
            <v>2511.6338699276907</v>
          </cell>
        </row>
        <row r="377">
          <cell r="E377" t="str">
            <v>SUMINISTRO. TRANSPORTE E INSTALACIÓN DE TABLERO GENERAL DE ACOMETIDAS (TGA] ESTACIÓN ILLIMANl, INCLUYE CABLEADO PROTECCIONES Y DEMÁS ELEMENTOS INDICADOS EN EL DIAGRAMA UNIFILAR</v>
          </cell>
          <cell r="F377" t="str">
            <v>un</v>
          </cell>
          <cell r="G377">
            <v>10383812</v>
          </cell>
          <cell r="I377">
            <v>1</v>
          </cell>
          <cell r="K377">
            <v>10383812</v>
          </cell>
          <cell r="N377">
            <v>886.14502865686507</v>
          </cell>
          <cell r="O377">
            <v>1127.0570707583383</v>
          </cell>
        </row>
        <row r="378">
          <cell r="E378" t="str">
            <v>SUMINISTRO. TRANSPORTE E INSTALACION DE GRUPO DE MEDIDA PARA EL OPERADOR DE TRANSMILENIO AE-319 |GM-T] ESTACIÓN ILLIMANl, INCLUYE CABLEADO PROTECCIONES Y DEMÁS ELEMENTOS INDICADOS £N EL DIAGRAMA UNIFILAR.</v>
          </cell>
          <cell r="F378" t="str">
            <v>un</v>
          </cell>
          <cell r="G378">
            <v>5681752</v>
          </cell>
          <cell r="I378">
            <v>1</v>
          </cell>
          <cell r="K378">
            <v>5681752</v>
          </cell>
          <cell r="N378">
            <v>484.87552440868541</v>
          </cell>
          <cell r="O378">
            <v>616.69633135647393</v>
          </cell>
        </row>
        <row r="379">
          <cell r="E379" t="str">
            <v>SUMINISTRO, TRANSPORTE E INSTALACIÓN DE TABLERO GENERAL DE DISTRIBUCIÓN DE TRANSMILENIO ( TGT ) ESTACIÓN ILLIMANl, INCLUYE CABLEADO PROTECCIONES Y DEMÁS ELEMENTOS INDICADOS EN EL DIAGRAMA UNIFILAR.</v>
          </cell>
          <cell r="F379" t="str">
            <v>un</v>
          </cell>
          <cell r="G379">
            <v>10439095</v>
          </cell>
          <cell r="I379">
            <v>1</v>
          </cell>
          <cell r="K379">
            <v>10439095</v>
          </cell>
          <cell r="N379">
            <v>890.86282936620364</v>
          </cell>
          <cell r="O379">
            <v>1133.0574775494797</v>
          </cell>
        </row>
        <row r="380">
          <cell r="E380" t="str">
            <v>SUMINISTRO, TRANSPORTE E INSTALACIÓN DE TABLERO DE EMERGENCIA TRANSMILENIO |TE-T| ESTACIÓN ILLIMANl, INCLUYE CABLEADO PROTECCIONES Y DEMÁS ELEMENTOS INDICADOS EN EL DIAGRAMA UNIFILAR.</v>
          </cell>
          <cell r="F380" t="str">
            <v>un</v>
          </cell>
          <cell r="G380">
            <v>7842149</v>
          </cell>
          <cell r="I380">
            <v>1</v>
          </cell>
          <cell r="K380">
            <v>7842149</v>
          </cell>
          <cell r="N380">
            <v>669.24183048926602</v>
          </cell>
          <cell r="O380">
            <v>851.18542982003464</v>
          </cell>
        </row>
        <row r="381">
          <cell r="E381" t="str">
            <v>SUMINISTRO. TRANSPORTE E INSTALACIÓN DE CELDA DE DISTRIBUCIÓN CON TRANSFORMADOR SECO TRIFÁSICO DE 60 KVA, 208V-440/254 V.(TFR-BB] ESTACIÓN ILLIMANl. INCLUYE CABLEADO PROTECCIONES Y DEMÁS ELEMENTOS INDICADOS EN EL DIAGRAMA UNIFILAR.</v>
          </cell>
          <cell r="F381" t="str">
            <v>un</v>
          </cell>
          <cell r="G381">
            <v>14014392</v>
          </cell>
          <cell r="I381">
            <v>1</v>
          </cell>
          <cell r="K381">
            <v>14014392</v>
          </cell>
          <cell r="N381">
            <v>1195.9754086888843</v>
          </cell>
          <cell r="O381">
            <v>1521.1195653368043</v>
          </cell>
        </row>
        <row r="382">
          <cell r="E382" t="str">
            <v>SUMINISTRO. TRANSPORTE E INSTALACIÓN DE ARMARIO OE MEDIDORES PARA RECAUDO 80G0TÁ Y PUBLICIDAD [AM-1J ESTACION ILLIMANl, INCLUYE CABLEA00 PROTECCIONES Y DEMÁS ELEMENTOS INDICADOS EN EL DIAGRAMA UNIFILAR.</v>
          </cell>
          <cell r="F382" t="str">
            <v>un</v>
          </cell>
          <cell r="G382">
            <v>8882810</v>
          </cell>
          <cell r="I382">
            <v>1</v>
          </cell>
          <cell r="K382">
            <v>8882810</v>
          </cell>
          <cell r="N382">
            <v>758.05088940395763</v>
          </cell>
          <cell r="O382">
            <v>964.13858597429112</v>
          </cell>
        </row>
        <row r="383">
          <cell r="E383" t="str">
            <v>SUMINISTRO. TRANSPORTE E INSTALACIÓN DE GRUPO ELECTRÓGENO 150cVA 2DRÍ120V EFECTIVOS A LA ALTURA DE BOGOTÁ. CON CABINA INSONORIZADA (GE) ESTACIÓN ILLIMANl INCLUYE ADECUACION DE OBRA CIVIL Y ELEMENTOS PARA EVACUACIÓN DE HUMOS.</v>
          </cell>
          <cell r="F383" t="str">
            <v>un</v>
          </cell>
          <cell r="G383">
            <v>99774377</v>
          </cell>
          <cell r="I383">
            <v>1</v>
          </cell>
          <cell r="K383">
            <v>99774377</v>
          </cell>
          <cell r="N383">
            <v>8514.6541718865737</v>
          </cell>
          <cell r="O383">
            <v>10829.492779564782</v>
          </cell>
        </row>
        <row r="384">
          <cell r="E384" t="str">
            <v>SUMINISTRO. TRANSPONTE E INSTALACIÓN DE GRUPO DE MEDIDA PARA R.C.I AE-319 (GM-RCI) ESTACIÓN I.LIMANÍ. INCLUYE CABLEADO PROTECCIONES Y DEMÁS ELEMENTOS INDICADOS EN EL DIAGRAMA UNIFILAR.</v>
          </cell>
          <cell r="F384" t="str">
            <v>un</v>
          </cell>
          <cell r="G384">
            <v>5681570</v>
          </cell>
          <cell r="I384">
            <v>1</v>
          </cell>
          <cell r="K384">
            <v>5681570</v>
          </cell>
          <cell r="N384">
            <v>484.85999269497415</v>
          </cell>
          <cell r="O384">
            <v>616.67657710949038</v>
          </cell>
        </row>
        <row r="385">
          <cell r="E385" t="str">
            <v>SUMINISTRO. TRANSPORTE E INSTALACIÓN DE TRANSFERENCIA AUTOMATICA 250A PARA R.C.I. (TRA-RCI) ESTACIÓN ILLIMANl, INCLUYE CABLEADO PROTECCIONES Y DEMÁS ELEMEMTOS INDICADOS EN EL DIAGRAMA UNIFILAR.</v>
          </cell>
          <cell r="F385" t="str">
            <v>un</v>
          </cell>
          <cell r="G385">
            <v>8963392</v>
          </cell>
          <cell r="I385">
            <v>1</v>
          </cell>
          <cell r="K385">
            <v>8963392</v>
          </cell>
          <cell r="N385">
            <v>764.92768365824759</v>
          </cell>
          <cell r="O385">
            <v>972.88494163595442</v>
          </cell>
        </row>
        <row r="386">
          <cell r="E386" t="str">
            <v>SUMINISTRO, TRANSPORTE E INSTALACIÓN DE TABLERO GENERAL R.C.I [TRCl| ESTACION ILLIMANÍ. INCLUYE CABLEADO PROTECCIONES Y DEMÁS ELEMENTOS INDICADOS EN EL DIAGRAMA UNIFILAR.</v>
          </cell>
          <cell r="F386" t="str">
            <v>un</v>
          </cell>
          <cell r="G386">
            <v>4891162</v>
          </cell>
          <cell r="I386">
            <v>1</v>
          </cell>
          <cell r="K386">
            <v>4891162</v>
          </cell>
          <cell r="N386">
            <v>417.40729615052447</v>
          </cell>
          <cell r="O386">
            <v>530.88583617697395</v>
          </cell>
        </row>
        <row r="387">
          <cell r="E387" t="str">
            <v>SUMINISTRO. TRANSPORTE E INSTALACIÓN DE MACROMEDIDA PARA TRANSFORMADOR AE-319 [GM-RED) ESTACIÓN ILLIMANl, INCLUYE CABLEAOO PROTECCIONES Y DEMÁS ELEMENTOS INDICADOS EN EL DIAGRAMA UNIFILAR.</v>
          </cell>
          <cell r="F387" t="str">
            <v>un</v>
          </cell>
          <cell r="G387">
            <v>5897474</v>
          </cell>
          <cell r="I387">
            <v>1</v>
          </cell>
          <cell r="K387">
            <v>5897474</v>
          </cell>
          <cell r="N387">
            <v>503.28504278901784</v>
          </cell>
          <cell r="O387">
            <v>640.11075810246382</v>
          </cell>
        </row>
        <row r="388">
          <cell r="E388" t="str">
            <v>SUMINISTRO, TRANSPORTE E INSTALACIÓN DE MACROMEDIDA PARA PLANTA AE-319 |GM-PL) ESTACIÓN ILLIMANÍ, INCLUYE CABLEADO PROTECCIONES Y DEMÁS ELEMENTOS INDICAOOS EN EL DIAGRAMA UNIFILAR.</v>
          </cell>
          <cell r="F388" t="str">
            <v>un</v>
          </cell>
          <cell r="G388">
            <v>5897474</v>
          </cell>
          <cell r="I388">
            <v>1</v>
          </cell>
          <cell r="K388">
            <v>5897474</v>
          </cell>
          <cell r="N388">
            <v>503.28504278901784</v>
          </cell>
          <cell r="O388">
            <v>640.11075810246382</v>
          </cell>
        </row>
        <row r="389">
          <cell r="E389" t="str">
            <v>SUMINISTRO. TRANSPORTE E INSTALACIÓN DE CELDA CON TRANSFORMADOR TRIFÁSICO SECO 11400/208-120V DY5 60HZ 225kVA CLASE H AISLADO EN AIRE. |TFR1| ESTACIÓN JUAN PABLO II</v>
          </cell>
          <cell r="F389" t="str">
            <v>un</v>
          </cell>
          <cell r="G389">
            <v>36856162</v>
          </cell>
          <cell r="I389">
            <v>2</v>
          </cell>
          <cell r="K389">
            <v>73712324</v>
          </cell>
          <cell r="N389">
            <v>6290.5423810970506</v>
          </cell>
          <cell r="O389">
            <v>8000.722274847577</v>
          </cell>
        </row>
        <row r="390">
          <cell r="E390" t="str">
            <v>SUMINISTRO. TRANSPORTE E INSTALACIÓN DE TRANSFERENCIA PRINCIPAL 800A (TRA-GN] ESTACION JUAN FA9LOII. INCLUYE CABLEADO PROTECCIONES Y DEMÁS ELEMENTOS INDICADOS EN EL DIAGRAMA UNIFILAR.</v>
          </cell>
          <cell r="F390" t="str">
            <v>un</v>
          </cell>
          <cell r="G390">
            <v>28927725</v>
          </cell>
          <cell r="I390">
            <v>1</v>
          </cell>
          <cell r="K390">
            <v>28927725</v>
          </cell>
          <cell r="N390">
            <v>2468.6656209783955</v>
          </cell>
          <cell r="O390">
            <v>3139.8100237372128</v>
          </cell>
        </row>
        <row r="391">
          <cell r="E391" t="str">
            <v>SUMINISTRO, TRANSPORTE E INSTALACIÓN DE TABLERO GENERAL OE ACOMETIDAS (TGA) ESTACIÓN JUAN PA3LO II. INCLUYE CABLEADO PROTECCIONES Y DEMÁS ELEMENTOS INDICADOS EN EL DIAGRAMA UNIFILAR.</v>
          </cell>
          <cell r="F391" t="str">
            <v>un</v>
          </cell>
          <cell r="G391">
            <v>10622085</v>
          </cell>
          <cell r="I391">
            <v>1</v>
          </cell>
          <cell r="K391">
            <v>10622085</v>
          </cell>
          <cell r="N391">
            <v>906.47902877292631</v>
          </cell>
          <cell r="O391">
            <v>1152.9191789533636</v>
          </cell>
        </row>
        <row r="392">
          <cell r="E392" t="str">
            <v>SUMINISTRO, TRANSPORTE E INSTALACIÓN DE GRUPO DE MEDICA PARA EL OPERADOR DE TRANSMILENIO AE-319 (GM-T) ESTACIÓN JUAN PABLOII. INCLUYE CABLEADO PROTECCIONES Y DEMÁS ELEMENTOS INDICADOS EN EL DIAGRAMA UNIFILAR.</v>
          </cell>
          <cell r="F392" t="str">
            <v>un</v>
          </cell>
          <cell r="G392">
            <v>3809752</v>
          </cell>
          <cell r="I392">
            <v>1</v>
          </cell>
          <cell r="K392">
            <v>3809752</v>
          </cell>
          <cell r="N392">
            <v>325.12075480715072</v>
          </cell>
          <cell r="O392">
            <v>413.50979095497115</v>
          </cell>
        </row>
        <row r="393">
          <cell r="E393" t="str">
            <v>SUMINISTRO, TRANSPORTE E INSTALACIÓN OE TABLERO GENERAL DE DISTRIBUCIÓN DE TRANSMILENIO [TG-T¡ ESTACION JUAN PABLO II. INCLUYE CABLEADO PROTECCIONES Y DEMÁS ELEMENTOS INOICADOS EN EL DIAGRAMA UNIFILAR</v>
          </cell>
          <cell r="F393" t="str">
            <v>un</v>
          </cell>
          <cell r="G393">
            <v>10369075</v>
          </cell>
          <cell r="I393">
            <v>1</v>
          </cell>
          <cell r="K393">
            <v>10369075</v>
          </cell>
          <cell r="N393">
            <v>884.88738654168469</v>
          </cell>
          <cell r="O393">
            <v>1125.4575194517695</v>
          </cell>
        </row>
        <row r="394">
          <cell r="E394" t="str">
            <v>SUMINISTRO, TRANSPORTE E INSTALACIÓN DE TABLERO DE EMERGENCIA TRANSMILENIO |TE-T| ESTACIÓN JUAN PABLO II, INCLUYE CA8LEADO PROTECCIONES Y DEMÁS ELEMENTOS INDICADOS EN EL DIAGRAMA UNIFILAR</v>
          </cell>
          <cell r="F394" t="str">
            <v>un</v>
          </cell>
          <cell r="G394">
            <v>7594167</v>
          </cell>
          <cell r="I394">
            <v>1</v>
          </cell>
          <cell r="K394">
            <v>7594167</v>
          </cell>
          <cell r="N394">
            <v>648.07927318406951</v>
          </cell>
          <cell r="O394">
            <v>824.26950852631376</v>
          </cell>
        </row>
        <row r="395">
          <cell r="E395" t="str">
            <v>SUMINISTRO, TRANSPORTE E INSTALACIÓN DE CELDA DE DISTRIBUCION CON TRANSFORMADOR SECO TRIFÁSICO DE 30 KVA. 208V/440-254 V. [TFR-BBI ESTACIÓN JUAN PABLO II. INCLUYE CABLEADO PROTECCIONES Y DEMÁS ELEMENTOS INDICADOS EN EL DIAGRAMA UNIFILAR.</v>
          </cell>
          <cell r="F395" t="str">
            <v>un</v>
          </cell>
          <cell r="G395">
            <v>11138467</v>
          </cell>
          <cell r="I395">
            <v>1</v>
          </cell>
          <cell r="K395">
            <v>11138467</v>
          </cell>
          <cell r="N395">
            <v>950.54659684791545</v>
          </cell>
          <cell r="O395">
            <v>1208.9671875567872</v>
          </cell>
        </row>
        <row r="396">
          <cell r="E396" t="str">
            <v>SUMINISTRO. TRANSPORTE E INSTALACIÓN DE ARMARIO DE MEDIDORES PARA RECAUDO BOGOTA Y PUBLICIDAD (AM-1| ESTACIÓN JUAN PABLO II. INCLUYE CABLEADO PROTECCIONES Y DEMÁS ELEMENTOS INDICADOS EN EL DIAGRAMA UNIFILAR</v>
          </cell>
          <cell r="F396" t="str">
            <v>un</v>
          </cell>
          <cell r="G396">
            <v>14257740</v>
          </cell>
          <cell r="I396">
            <v>1</v>
          </cell>
          <cell r="K396">
            <v>14257740</v>
          </cell>
          <cell r="N396">
            <v>1216.742504668048</v>
          </cell>
          <cell r="O396">
            <v>1547.5325131111765</v>
          </cell>
        </row>
        <row r="397">
          <cell r="E397" t="str">
            <v>SUMINISTRO. TRANSPORTE E INSTALACIÓN DE TRANSFERENCIA PLANTA ELÉCTRICA 30A RECAUDO BOGOTÁ (tRA-RB) ESTACIÓN JUAN PABLO II. INCLUYE CABLEADO PROTECCIONES Y DEMÁS ELEMENTOS INDICADOS EN EL DIAGRAMA UNIFILAR</v>
          </cell>
          <cell r="F397" t="str">
            <v>un</v>
          </cell>
          <cell r="G397">
            <v>6254766</v>
          </cell>
          <cell r="I397">
            <v>1</v>
          </cell>
          <cell r="K397">
            <v>6254766</v>
          </cell>
          <cell r="N397">
            <v>533.7760156204663</v>
          </cell>
          <cell r="O397">
            <v>678.89116696631731</v>
          </cell>
        </row>
        <row r="398">
          <cell r="E398" t="str">
            <v>SUMINISTRO. TRANSPORTE E INSTALACIÓN DE GRUPO ELECTROGENO 225kVA 208/120V EFECTIVOS A LA ALTURA DE BOGOTÁ, CON CABINA INSONORIZADA [GE] ESTACIÓN JUAN PABLO II. INCLUYE ADECUACION DE OBRA CIVIL Y ELEMENTOS PARA EVACUACIÓN DE HUMOS</v>
          </cell>
          <cell r="F398" t="str">
            <v>un</v>
          </cell>
          <cell r="G398">
            <v>139382482</v>
          </cell>
          <cell r="I398">
            <v>1</v>
          </cell>
          <cell r="K398">
            <v>139382482</v>
          </cell>
          <cell r="N398">
            <v>11894.773663675247</v>
          </cell>
          <cell r="O398">
            <v>15128.549310980095</v>
          </cell>
        </row>
        <row r="399">
          <cell r="E399" t="str">
            <v>SUMINISTRO. TRANSPORTE E INSTALACIÓN DE GRUPO DE MEDIDA PARA RC.I AE-319 fGM-RCI] ESTACIÓN JUAN PA8LOII. INCLUYE CABLEADO FROTECCIONES Y DEMÁS ELEMENTOS INDICADOS EN EL DIAGRAMA UNIFILAR.</v>
          </cell>
          <cell r="F399" t="str">
            <v>un</v>
          </cell>
          <cell r="G399">
            <v>5748787</v>
          </cell>
          <cell r="I399">
            <v>1</v>
          </cell>
          <cell r="K399">
            <v>5748787</v>
          </cell>
          <cell r="N399">
            <v>490.59623006052243</v>
          </cell>
          <cell r="O399">
            <v>623.97229809569126</v>
          </cell>
        </row>
        <row r="400">
          <cell r="E400" t="str">
            <v>SUMINISTRO, TRANSPORTE E INSTALACIÓN DE TRANSFERENCIA AUTOMATICA 250A PARA R.C.I. (TRA-RCI) ESTACIÓN JUAN PABLO II. INCLUYE CABLEADO PROTECCIONES Y DEMÁS ELEMENTOS INDICADOS EN EL DIAGRAMA UNIFILAR.</v>
          </cell>
          <cell r="F400" t="str">
            <v>un</v>
          </cell>
          <cell r="G400">
            <v>8851500</v>
          </cell>
          <cell r="I400">
            <v>1</v>
          </cell>
          <cell r="K400">
            <v>8851500</v>
          </cell>
          <cell r="N400">
            <v>755.37892261110289</v>
          </cell>
          <cell r="O400">
            <v>960.740204254221</v>
          </cell>
        </row>
        <row r="401">
          <cell r="E401" t="str">
            <v>SUMINISTRO. TRANSPORTE E INSTALACIÓN DE TABLERO GENERAL R CI |T RCl| ESTACIÓN JUAN PABLO II. INCLUYE CABLEADO PROTECCIONES Y DEMÁS ELEMENTOS INDICADOS EN EL DIAGRAMA UNIFILAR.</v>
          </cell>
          <cell r="F401" t="str">
            <v>un</v>
          </cell>
          <cell r="G401">
            <v>4891162</v>
          </cell>
          <cell r="I401">
            <v>1</v>
          </cell>
          <cell r="K401">
            <v>4891162</v>
          </cell>
          <cell r="N401">
            <v>417.40729615052447</v>
          </cell>
          <cell r="O401">
            <v>530.88583617697395</v>
          </cell>
        </row>
        <row r="402">
          <cell r="E402" t="str">
            <v>SUMINISTRO, TRANSPORTE E INSTALACION DE MACROMEDIDA PARA TRANFORMADOR AE-319 (GM-RED) ESTACIÓN JUAN PABLO II, INCLUYE CABLEADO PROTECCIONES Y DEMÁS ELEMENTOS INDICADOS EN EL DIAGRAMA UNIFILAR.</v>
          </cell>
          <cell r="F402" t="str">
            <v>un</v>
          </cell>
          <cell r="G402">
            <v>5835478</v>
          </cell>
          <cell r="I402">
            <v>1</v>
          </cell>
          <cell r="K402">
            <v>5835478</v>
          </cell>
          <cell r="N402">
            <v>497.99436079317559</v>
          </cell>
          <cell r="O402">
            <v>633.3817235091243</v>
          </cell>
        </row>
        <row r="403">
          <cell r="E403" t="str">
            <v>SUMINISTRO. TRANSPORTE E INSTALACIÓN DE MACROMEDIDA PARA PLANTA AE-319 IGM-PLJ ESTACION .JUAN PABLO II. INCLUYE CABLEADO PROTECCIONES Y DEMÁS ELEMENTOS INDICADOS EN EL DIAGRAMA UNIFILAR.</v>
          </cell>
          <cell r="F403" t="str">
            <v>un</v>
          </cell>
          <cell r="G403">
            <v>5897474</v>
          </cell>
          <cell r="I403">
            <v>1</v>
          </cell>
          <cell r="K403">
            <v>5897474</v>
          </cell>
          <cell r="N403">
            <v>503.28504278901784</v>
          </cell>
          <cell r="O403">
            <v>640.11075810246382</v>
          </cell>
        </row>
        <row r="404">
          <cell r="E404" t="str">
            <v>SUMINISTRO. TRANSPORTE E INSTALACIÓN DE TRANSFERENCIA PRINCIPAL 800A |TRA-GN] ESTACIÓN TUNAL, NCLUYE CABLEADO PROTECCIONES Y DEMÁS ELEMENTOS INDICADOS EN EL DIAGRAMA UNIFILAR.</v>
          </cell>
          <cell r="F404" t="str">
            <v>un</v>
          </cell>
          <cell r="G404">
            <v>28927725</v>
          </cell>
          <cell r="I404">
            <v>1</v>
          </cell>
          <cell r="K404">
            <v>28927725</v>
          </cell>
          <cell r="N404">
            <v>2468.6656209783955</v>
          </cell>
          <cell r="O404">
            <v>3139.8100237372128</v>
          </cell>
        </row>
        <row r="405">
          <cell r="E405" t="str">
            <v>SUMINISTRO. TRANSPORTE E INSTALACIÓN DE TABLERO GENERAL DE ACOMETIDAS |TGA] ESTACIÓN TUNAL. NCLUYE CABLEADO PROTECCIONES Y DEMÁS ELEMENTOS INDICADOS EN EL OIAGRAMA UNIFILAR</v>
          </cell>
          <cell r="F405" t="str">
            <v>un</v>
          </cell>
          <cell r="G405">
            <v>10603845</v>
          </cell>
          <cell r="I405">
            <v>1</v>
          </cell>
          <cell r="K405">
            <v>10603845</v>
          </cell>
          <cell r="N405">
            <v>904.92244383834725</v>
          </cell>
          <cell r="O405">
            <v>1150.9394126622722</v>
          </cell>
        </row>
        <row r="406">
          <cell r="E406" t="str">
            <v>SUMINISTRO. TRANSPORTE E INSTALACION DE TABLERO GENERAL DE DISTRIBUCIÓN DE TRANSMILENIO [TG-Tl ESTACIÓN TUNAL. INCLUYE CABLEADO PROTECCIONES Y DEMÁS ELEMENTOS INDICADOS EN EL DIAGRAMA UNIFILAR.</v>
          </cell>
          <cell r="F406" t="str">
            <v>un</v>
          </cell>
          <cell r="G406">
            <v>15530539</v>
          </cell>
          <cell r="I406">
            <v>1</v>
          </cell>
          <cell r="K406">
            <v>15530539</v>
          </cell>
          <cell r="N406">
            <v>1325.3620084041931</v>
          </cell>
          <cell r="O406">
            <v>1685.6818856734053</v>
          </cell>
        </row>
        <row r="407">
          <cell r="E407" t="str">
            <v>SUMINISTRO. TRANSPORTE E INSTALACION DE TABLERO DE EMERGENCIA TRANSMILENIO (TE-T) ESTACIÓN -TUNAl. INCLUYE CABLEADO PROTECCIONES Y DEMÁS ELEMENTOS INDICADOS EN EL DIAGRAMA UNIFILAR.</v>
          </cell>
          <cell r="F407" t="str">
            <v>un</v>
          </cell>
          <cell r="G407">
            <v>7163706</v>
          </cell>
          <cell r="I407">
            <v>1</v>
          </cell>
          <cell r="K407">
            <v>7163706</v>
          </cell>
          <cell r="N407">
            <v>611.34412474526277</v>
          </cell>
          <cell r="O407">
            <v>777.54734967600848</v>
          </cell>
        </row>
        <row r="408">
          <cell r="E408" t="str">
            <v>SUMINISTRO, TRANSPORTE E INSTALACIÓN DE CELDA DE DISTRIRUCIÓN CON TRANSFORMADOR SECO TRIFÁSICO DE 80 KVA, 208V/440-254 V (TFR-BB| ESTACIÓN TUNAL INCLUYE CABLEADO PROTECCIONES Y DEMÁS ELEMENTOS INDICADOS EN E. DIAGRAMA UNIFILAR</v>
          </cell>
          <cell r="F408" t="str">
            <v>un</v>
          </cell>
          <cell r="G408">
            <v>19080393</v>
          </cell>
          <cell r="I408">
            <v>1</v>
          </cell>
          <cell r="K408">
            <v>19080393</v>
          </cell>
          <cell r="N408">
            <v>1628.3033053534914</v>
          </cell>
          <cell r="O408">
            <v>2070.9823948563308</v>
          </cell>
        </row>
        <row r="409">
          <cell r="E409" t="str">
            <v>SUMINISTRO. TRANSPORTE E INSTALACIÓN DE ARMARIO DE MEOIOORES CARA RECAUDO BOGOTÁ Y PUBLICIDAD (AM-1) ESTACIÓN TUNAL. INCLUYE CA8LEADO PROTECCIONES Y DEMÁS ELEMENTOS INDICADOS EN EL DIAGRAMA UNIFILAR.</v>
          </cell>
          <cell r="F409" t="str">
            <v>un</v>
          </cell>
          <cell r="G409">
            <v>8920833</v>
          </cell>
          <cell r="I409">
            <v>1</v>
          </cell>
          <cell r="K409">
            <v>8920833</v>
          </cell>
          <cell r="N409">
            <v>761.2957374833162</v>
          </cell>
          <cell r="O409">
            <v>968.26559549655951</v>
          </cell>
        </row>
        <row r="410">
          <cell r="E410" t="str">
            <v>SUMINISTRO. TRANSPORTE E INSTALACIÓN DE TRANSFERENCIA PLANTA ELÉCTRICA 30A RECAUDO BOGOTÁ [TRA-RB] ESTACIÓN TUNAL, INCLUYE CABLEADO PROTECCIONES Y DEMÁS ELEMENTOS INDICADOS EN EL DIAGRAMA UNIFILAR.</v>
          </cell>
          <cell r="F410" t="str">
            <v>un</v>
          </cell>
          <cell r="G410">
            <v>6101602</v>
          </cell>
          <cell r="I410">
            <v>2</v>
          </cell>
          <cell r="K410">
            <v>12203204</v>
          </cell>
          <cell r="N410">
            <v>1041.4102796049824</v>
          </cell>
          <cell r="O410">
            <v>1324.5335483834297</v>
          </cell>
        </row>
        <row r="411">
          <cell r="E411" t="str">
            <v>SUMINISTRO. TRANSPORTE E INSTALACIÓN DE GRUPO ELECTRÓGENO 225KVA 203/120V EFECTIVOS A LA ALTURA DE 80G0TÁ, CON CABINA INSONORIZADA ¡GE] ESTACIÓN TUNAL.INCLUYE ADECUACION DE OBRA CIVIL Y ELEMENTOS PARA EVACUACIÓN DE HUMOS</v>
          </cell>
          <cell r="F411" t="str">
            <v>un</v>
          </cell>
          <cell r="G411">
            <v>139382432</v>
          </cell>
          <cell r="I411">
            <v>1</v>
          </cell>
          <cell r="K411">
            <v>139382432</v>
          </cell>
          <cell r="N411">
            <v>11894.769396720931</v>
          </cell>
          <cell r="O411">
            <v>15128.543883989165</v>
          </cell>
        </row>
        <row r="412">
          <cell r="E412" t="str">
            <v>SUMINISTRO. TRANSPORTE E INSTALACIÓN DE GRUPO OE MEDIDA PARA R..C.I AE-319 [GM-RCI] ESTACIÓN TUNAL. INCLUYE CABLEADO PROTECCIONES Y DEMÁS ELEMENTOS INDICADOS EN EL DIAGRAMA UNIFILAR.</v>
          </cell>
          <cell r="F412" t="str">
            <v>un</v>
          </cell>
          <cell r="G412">
            <v>5748787</v>
          </cell>
          <cell r="I412">
            <v>1</v>
          </cell>
          <cell r="K412">
            <v>5748787</v>
          </cell>
          <cell r="N412">
            <v>490.59623006052243</v>
          </cell>
          <cell r="O412">
            <v>623.97229809569126</v>
          </cell>
        </row>
        <row r="413">
          <cell r="E413" t="str">
            <v>SUMINISTRO. TRANSPORTE E INSTALACIÓN OE TRANSFERENCIA AUTOMATICA 250A PARA R.C.I. |TRA-RCI] ESTACIÓN TUNAL. INCLUYE CABLEADO PROTECCIONES Y DEMÁS ELEMENTOS INDCADOS EN EL DIAGRAMA JNIFILAR.</v>
          </cell>
          <cell r="F413" t="str">
            <v>un</v>
          </cell>
          <cell r="G413">
            <v>8851800</v>
          </cell>
          <cell r="I413">
            <v>1</v>
          </cell>
          <cell r="K413">
            <v>8851800</v>
          </cell>
          <cell r="N413">
            <v>755.40452433700057</v>
          </cell>
          <cell r="O413">
            <v>960.7727661997983</v>
          </cell>
        </row>
        <row r="414">
          <cell r="E414" t="str">
            <v>SUMINISTRO. TRANSPORTE E INSTALACIÓN DE TABLERO GENERAL R.C.I [T-RCI) ESTACION TUNAL. INCLUYE CABLEADO PROTECCIONES Y DEMÁS ELEMENTOS INDlCAO iS EN EL DIAGRAMA UNIFILAR.</v>
          </cell>
          <cell r="F414" t="str">
            <v>un</v>
          </cell>
          <cell r="G414">
            <v>4891162</v>
          </cell>
          <cell r="I414">
            <v>1</v>
          </cell>
          <cell r="K414">
            <v>4891162</v>
          </cell>
          <cell r="N414">
            <v>417.40729615052447</v>
          </cell>
          <cell r="O414">
            <v>530.88583617697395</v>
          </cell>
        </row>
        <row r="415">
          <cell r="E415" t="str">
            <v>SUMINISTRO. TRANSPORTE E INSTALACIÓN DE MACRÓMEDIOA PARA TRANSFORMADOR AE-319 (GM-RED) ESTACIÓN TUNAL. INCLUYE CABLEADO PROTECCIONES Y DEMÁS ELEMENTOS INDICADOS EN EL DIAGRAMA UNIFILAR.</v>
          </cell>
          <cell r="F415" t="str">
            <v>un</v>
          </cell>
          <cell r="G415">
            <v>5934672</v>
          </cell>
          <cell r="I415">
            <v>1</v>
          </cell>
          <cell r="K415">
            <v>5934672</v>
          </cell>
          <cell r="N415">
            <v>506.45948612215773</v>
          </cell>
          <cell r="O415">
            <v>644.14822227439493</v>
          </cell>
        </row>
        <row r="416">
          <cell r="E416" t="str">
            <v>SUMINISTRO. TRANSPORTE E INSTALACIÓN DE MACROMEDIDA PARA PLANTA AE-319 (GM PL) ESTACIÓN "UNAL. INCLUYE CABLEADO PROTECCIONES Y DEMAS ELEMENTOS INDICADOS EN EL DIAGRAMA UNIFILAR.</v>
          </cell>
          <cell r="F416" t="str">
            <v>un</v>
          </cell>
          <cell r="G416">
            <v>5934672</v>
          </cell>
          <cell r="I416">
            <v>1</v>
          </cell>
          <cell r="K416">
            <v>5934672</v>
          </cell>
          <cell r="N416">
            <v>506.45948612215773</v>
          </cell>
          <cell r="O416">
            <v>644.14822227439493</v>
          </cell>
        </row>
        <row r="417">
          <cell r="E417" t="str">
            <v>SUMINISTRO. TRANSPORTE E INSTALACIÓN DE CELDA COI TRANSFORMADOR TRIFÁSICO SECO 11400/440-254V DY5 60HZ 1600kVA CLASE H AISLADO EN AIRE. |TFR1| |TFR2] ESTACIÓN MANITAS</v>
          </cell>
          <cell r="F417" t="str">
            <v>un</v>
          </cell>
          <cell r="G417">
            <v>122798270</v>
          </cell>
          <cell r="I417">
            <v>2</v>
          </cell>
          <cell r="K417">
            <v>245596540</v>
          </cell>
          <cell r="N417">
            <v>20958.984328330185</v>
          </cell>
          <cell r="O417">
            <v>26657.003898065865</v>
          </cell>
        </row>
        <row r="418">
          <cell r="E418" t="str">
            <v>SUMINISTRO, TRANSPORTE E INSTALACIÓN DE CELDA CON TRANSFORMADOR TRIFÁSICO SECO 11400/208-120V DY5 60HZ 45KVA CLASE H AlSLADÓ EN AIRE. [TFR3] RECAUDO. PUBLICIDAD Y EQUIPAMENTO ESTACION MANITAS</v>
          </cell>
          <cell r="F418" t="str">
            <v>un</v>
          </cell>
          <cell r="G418">
            <v>17081616</v>
          </cell>
          <cell r="I418">
            <v>1</v>
          </cell>
          <cell r="K418">
            <v>17081616</v>
          </cell>
          <cell r="N418">
            <v>1457.7295024048553</v>
          </cell>
          <cell r="O418">
            <v>1854.0355018733742</v>
          </cell>
        </row>
        <row r="419">
          <cell r="E419" t="str">
            <v>SUMINISTRO. TRANSPORTE E INSTALACIÓN DE CELDA INTERRUPTOR DE POTENCIA CIRCUITO PRINCIPAL EN SF6 (SF6-CP) ESTACIÓN MANITAS. INCLUYE CABLEAOO PROTECC'ONES Y DEMÁS ELEMENTOS INDICADOS EN EL DIAGRAMA UNIFILAR.</v>
          </cell>
          <cell r="F419" t="str">
            <v>un</v>
          </cell>
          <cell r="G419">
            <v>109586932</v>
          </cell>
          <cell r="I419">
            <v>1</v>
          </cell>
          <cell r="K419">
            <v>109586932</v>
          </cell>
          <cell r="N419">
            <v>9352.0486501063315</v>
          </cell>
          <cell r="O419">
            <v>11894.545719174541</v>
          </cell>
        </row>
        <row r="420">
          <cell r="E420" t="str">
            <v>SUMINISTRO, TRANSPORTE E INSTALACIÓN DE CELDA DE MEDIDA INDIRECTA EN SF6 TFR1 (SF6-M1] ESTACIÓN MANITAS, INCLUYE CABLEADO PROTECCIONES Y DEMAS ELEMENTOS INDICADOS EN EL DIAGRAMA UNIFILAR.</v>
          </cell>
          <cell r="F420" t="str">
            <v>un</v>
          </cell>
          <cell r="G420">
            <v>40864183</v>
          </cell>
          <cell r="I420">
            <v>1</v>
          </cell>
          <cell r="K420">
            <v>40864183</v>
          </cell>
          <cell r="N420">
            <v>3487.3120406623675</v>
          </cell>
          <cell r="O420">
            <v>4435.3910096708887</v>
          </cell>
        </row>
        <row r="421">
          <cell r="E421" t="str">
            <v>SUMINISTRO TRANSPORTE E INSTALACIÓN DE CELDA DE PROTECCIÓN TFR1 EN SF6 |SF6-P1] ESTACIÓN MANITAS. INCLUYE CABLEADO PROTECCIONES Y DEMÁS ELEMENTOS INDICADOS EN EL DIAGRAMA UNIFICAR.</v>
          </cell>
          <cell r="F421" t="str">
            <v>un</v>
          </cell>
          <cell r="G421">
            <v>24837562</v>
          </cell>
          <cell r="I421">
            <v>1</v>
          </cell>
          <cell r="K421">
            <v>24837562</v>
          </cell>
          <cell r="N421">
            <v>2119.6148476355952</v>
          </cell>
          <cell r="O421">
            <v>2695.8644737114482</v>
          </cell>
        </row>
        <row r="422">
          <cell r="E422" t="str">
            <v>SUMINISTRO, TRANSPORTE E INSTALACIÓN DE CELDA DE SALIDA LIBRE EN SF6[SF6 SL| ESTACIÓN MANITAS, NCLUYE CABLEAOO PROTECCIONES Y DEMÁS ELEMENTOS INDICADOS ENEL DIAGRAMA UNIFILAR.</v>
          </cell>
          <cell r="F422" t="str">
            <v>un</v>
          </cell>
          <cell r="G422">
            <v>21240077</v>
          </cell>
          <cell r="I422">
            <v>1</v>
          </cell>
          <cell r="K422">
            <v>21240077</v>
          </cell>
          <cell r="N422">
            <v>1812.6087646655219</v>
          </cell>
          <cell r="O422">
            <v>2305.394104429236</v>
          </cell>
        </row>
        <row r="423">
          <cell r="E423" t="str">
            <v>SUMINISTRO, TRANSPORTE E INSTALACIÓN DE CELDA DE PROTECCIÓN TFR3 EN SF6 [SF6-P3| ESTACION MANITAS. INCLUYE CABLEAOO PROTECCIONES Y DEMÁS ELEMENTOS INDCADOS EN EL DIAGRAMA UNIFILAR.</v>
          </cell>
          <cell r="F423" t="str">
            <v>un</v>
          </cell>
          <cell r="G423">
            <v>23282753</v>
          </cell>
          <cell r="I423">
            <v>1</v>
          </cell>
          <cell r="K423">
            <v>23282753</v>
          </cell>
          <cell r="N423">
            <v>1986.9288681647656</v>
          </cell>
          <cell r="O423">
            <v>2527.1057869084989</v>
          </cell>
        </row>
        <row r="424">
          <cell r="E424" t="str">
            <v>SUMINISTRO, TRANSPORTE E INSTALACIÓN DE CELDA INTERRUPTOR PASANTE EN SF6 [SF 6-IP] ESTACIÓN MANITAS. INCLUYE CABLEADO PROTECCIONES Y DEMÁS ELEMENTOS INDCADOS EN EL DIAGRAMA UNIFILAR.</v>
          </cell>
          <cell r="F424" t="str">
            <v>un</v>
          </cell>
          <cell r="G424">
            <v>109586902</v>
          </cell>
          <cell r="I424">
            <v>1</v>
          </cell>
          <cell r="K424">
            <v>109586902</v>
          </cell>
          <cell r="N424">
            <v>9352.0460899337413</v>
          </cell>
          <cell r="O424">
            <v>11894.542462979982</v>
          </cell>
        </row>
        <row r="425">
          <cell r="E425" t="str">
            <v>SUMINISTRO, TRANSPORTE E INSTALACIÓN DE CELDA DE PROTECCIÓN TFR2 EN SF6 [SF6-P1| ESTACIÓN MANITAS. INCLUYE CABLEADO PROTECCIONES Y DEMÁS ELEMENTOS INORADOS EN EL DIAGRAMA UNIFILAR.</v>
          </cell>
          <cell r="F425" t="str">
            <v>un</v>
          </cell>
          <cell r="G425">
            <v>23282753</v>
          </cell>
          <cell r="I425">
            <v>1</v>
          </cell>
          <cell r="K425">
            <v>23282753</v>
          </cell>
          <cell r="N425">
            <v>1986.9288681647656</v>
          </cell>
          <cell r="O425">
            <v>2527.1057869084989</v>
          </cell>
        </row>
        <row r="426">
          <cell r="E426" t="str">
            <v>SUMINISTRO, TRANSPORTE E INSTALACIÓN DE TABLERO GENERAL DE ACOMETIDAS 440V (TGA-440)EN ESTACIÓN MANITAS, INCLUYE CABLEADO PROTECCIONES Y OEMÁS ELEMENTOS MDICADOS EN EL ÜIAGFLAMA UNIFILAR.</v>
          </cell>
          <cell r="F426" t="str">
            <v>un</v>
          </cell>
          <cell r="G426">
            <v>136209975</v>
          </cell>
          <cell r="I426">
            <v>1</v>
          </cell>
          <cell r="K426">
            <v>136209975</v>
          </cell>
          <cell r="N426">
            <v>11624.034814933657</v>
          </cell>
          <cell r="O426">
            <v>14784.205976722855</v>
          </cell>
        </row>
        <row r="427">
          <cell r="E427" t="str">
            <v>SUMINISTRÓ, TRANSPORTE E INSTALACIÓN DE TRANSFORMADOR 150kVA BAJA-BAJA 440/208-120V [TRBB-44D/208} ESTACIÓN MANITAS. INCLUYE CABLEADO PROTECCIONES Y DEMAS ELEMENTOS INDICADOS EN EL DIAGRAMA UNIFILAR.</v>
          </cell>
          <cell r="F427" t="str">
            <v>un</v>
          </cell>
          <cell r="G427">
            <v>22916553</v>
          </cell>
          <cell r="I427">
            <v>1</v>
          </cell>
          <cell r="K427">
            <v>22916553</v>
          </cell>
          <cell r="N427">
            <v>1955.6776947523288</v>
          </cell>
          <cell r="O427">
            <v>2487.3585053406409</v>
          </cell>
        </row>
        <row r="428">
          <cell r="E428" t="str">
            <v>SUMINISTRO. TRANSPORTE E INSTALACIÓN DE TABLERO GENERAL DE DISTRIBUCION 208V |TGD-208| ESTACION MANITAS, INCLUYE CABLEADO PROTECCIONES Y DEMAS ELEMENTOS INDICADOS EN EL DIAGRAMA UNIFILAR.</v>
          </cell>
          <cell r="F428" t="str">
            <v>un</v>
          </cell>
          <cell r="G428">
            <v>10854957</v>
          </cell>
          <cell r="I428">
            <v>1</v>
          </cell>
          <cell r="K428">
            <v>10854957</v>
          </cell>
          <cell r="N428">
            <v>926.35211248374287</v>
          </cell>
          <cell r="O428">
            <v>1178.1950635881815</v>
          </cell>
        </row>
        <row r="429">
          <cell r="E429" t="str">
            <v>SUMINISTRO. TRANSPORTE E INSTALACIÓN OE ARMARIO DE MEDIDORES (AM-1) ESTACION MANITAS. NCLUYE CABLEAOO PROTECCIONES Y DEMÁS ELEMENTOS INDICADOS ENEL DIAGRAMA UNIFILAR.</v>
          </cell>
          <cell r="F429" t="str">
            <v>un</v>
          </cell>
          <cell r="G429">
            <v>13205616</v>
          </cell>
          <cell r="I429">
            <v>1</v>
          </cell>
          <cell r="K429">
            <v>13205616</v>
          </cell>
          <cell r="N429">
            <v>1126.9552038068059</v>
          </cell>
          <cell r="O429">
            <v>1433.3351650164163</v>
          </cell>
        </row>
        <row r="430">
          <cell r="E430" t="str">
            <v>SUMINISTRO. TRANSPORTE E INSTALACIÓN DE TRANSFERENCIA PLANTA E.ÉCTRICA 30A RECAUDO |TRA-RB] ESTACIÓN MANITAS. INCLUYE CABLEADO PROTECCIONES Y DEMÁS ELEMENTOS INOICADOS EN EL DIAGRAMA UNIFILAR.</v>
          </cell>
          <cell r="F430" t="str">
            <v>un</v>
          </cell>
          <cell r="G430">
            <v>6175935</v>
          </cell>
          <cell r="I430">
            <v>1</v>
          </cell>
          <cell r="K430">
            <v>6175935</v>
          </cell>
          <cell r="N430">
            <v>527.0486501063325</v>
          </cell>
          <cell r="O430">
            <v>670.33486452700606</v>
          </cell>
        </row>
        <row r="431">
          <cell r="E431" t="str">
            <v>SUMINISTRO. TRANSPORTE E INSTALACIÓN DE TRANSFERENCIA AUTOMATCA 125A PARA R.C.I. |TRA-RCI| ESTACION MANITAS, INCLUYE CABLEADO PROTECCIONES Y DEMÁS ELEMENTOS INDICADOS EN EL DIAGRAMA UNIFILAR.</v>
          </cell>
          <cell r="F431" t="str">
            <v>un</v>
          </cell>
          <cell r="G431">
            <v>8801252</v>
          </cell>
          <cell r="I431">
            <v>1</v>
          </cell>
          <cell r="K431">
            <v>8801252</v>
          </cell>
          <cell r="N431">
            <v>751.09080420141379</v>
          </cell>
          <cell r="O431">
            <v>955.28629544968328</v>
          </cell>
        </row>
        <row r="432">
          <cell r="E432" t="str">
            <v>SUMINISTRO. TRANSPORTE E INSTALACIÓN DE TABLERO GENERAL R.C.I [T-RCIJ ESTACIÓN MANITAS, NCLUYE CABLEADO PROTECCIONES Y DEMÁS ELEMENTOS INDICADOS EN EL DIAGRAMA UNIFILAR</v>
          </cell>
          <cell r="F432" t="str">
            <v>un</v>
          </cell>
          <cell r="G432">
            <v>3639247</v>
          </cell>
          <cell r="I432">
            <v>1</v>
          </cell>
          <cell r="K432">
            <v>3639247</v>
          </cell>
          <cell r="N432">
            <v>310.57001389320322</v>
          </cell>
          <cell r="O432">
            <v>395.00320918619008</v>
          </cell>
        </row>
        <row r="433">
          <cell r="E433" t="str">
            <v>SUMINISTRO, TRANSPORTE E INSTALACIÓN DE TABLERO DE TRANSFERENCIA TRANSMILENIO (TRA-TRM| ESTACION MANITAS. INCLUYE CABLEADO PROTECCIONES Y DEMÁS ELEMENTOS INDICADOS EN EL DIAGRAMA UNIFILAR.</v>
          </cell>
          <cell r="F433" t="str">
            <v>un</v>
          </cell>
          <cell r="G433">
            <v>9858601</v>
          </cell>
          <cell r="I433">
            <v>1</v>
          </cell>
          <cell r="K433">
            <v>9858601</v>
          </cell>
          <cell r="N433">
            <v>841.32400178870716</v>
          </cell>
          <cell r="O433">
            <v>1070.0507640965789</v>
          </cell>
        </row>
        <row r="434">
          <cell r="E434" t="str">
            <v>SUMINISTRO. TRANSPORTE E INSTALACIÓN DE UPS TRIFÁSICA, 4 HILOS  TIERRA. 60HZ. F.P: 0.8 A LA SALIDA. DE 60 KVA. 440 VCA. .NCLUYE, BATERÍAS, BYPASS CON PROTECCIONES Y CABLEADO</v>
          </cell>
          <cell r="F434" t="str">
            <v>un</v>
          </cell>
          <cell r="G434">
            <v>70976532</v>
          </cell>
          <cell r="I434">
            <v>1</v>
          </cell>
          <cell r="K434">
            <v>70976532</v>
          </cell>
          <cell r="N434">
            <v>6057.0723914401478</v>
          </cell>
          <cell r="O434">
            <v>7703.7799074661089</v>
          </cell>
        </row>
        <row r="435">
          <cell r="E435" t="str">
            <v>SUMINISTRO E INSTALACIÓN DE TUBERÍA DE ACERO GALVANIZADO. LIVIANA TIPO EMT DE 3/4" DE DIÁMETRO.</v>
          </cell>
          <cell r="F435" t="str">
            <v>m</v>
          </cell>
          <cell r="G435">
            <v>40218</v>
          </cell>
          <cell r="I435">
            <v>177.95</v>
          </cell>
          <cell r="K435">
            <v>7156793.0999999996</v>
          </cell>
          <cell r="N435">
            <v>610.75418417540243</v>
          </cell>
          <cell r="O435">
            <v>776.79702476407385</v>
          </cell>
        </row>
        <row r="436">
          <cell r="E436" t="str">
            <v>SUMINISTRO E INSTALACIÓN DE TUBERÍA EMT DE 1 1/2 DE DIÁMETRO. EXPUESTA, CON SUS ACCESORIOS DE MONTAJE PARA COMUNICACIONES LOCALES Y AREAS DE EQUIPAMENTO.</v>
          </cell>
          <cell r="F436" t="str">
            <v>m</v>
          </cell>
          <cell r="G436">
            <v>44924</v>
          </cell>
          <cell r="I436">
            <v>44</v>
          </cell>
          <cell r="K436">
            <v>1976656</v>
          </cell>
          <cell r="N436">
            <v>168.68601702002735</v>
          </cell>
          <cell r="O436">
            <v>214.54588365591499</v>
          </cell>
        </row>
        <row r="437">
          <cell r="E437" t="str">
            <v>SALIDA PARA INTERRUPTORES MANUALES CONMUTABLES DE UNA Y DOS PALANCAS. 15 A. 120 VC.A.</v>
          </cell>
          <cell r="F437" t="str">
            <v>un</v>
          </cell>
          <cell r="G437">
            <v>98145</v>
          </cell>
          <cell r="I437">
            <v>8</v>
          </cell>
          <cell r="K437">
            <v>785160</v>
          </cell>
          <cell r="N437">
            <v>67.004837019412932</v>
          </cell>
          <cell r="O437">
            <v>85.221123964553385</v>
          </cell>
        </row>
        <row r="438">
          <cell r="E438" t="str">
            <v>Poste en concreto AP, H=10m, CR=750Kg (incluye Suministro, Izaje. Hincado. Aplomado y Cimentación según . Norma LA009).</v>
          </cell>
          <cell r="F438" t="str">
            <v>un</v>
          </cell>
          <cell r="G438">
            <v>819240</v>
          </cell>
          <cell r="I438">
            <v>2</v>
          </cell>
          <cell r="K438">
            <v>1638480</v>
          </cell>
          <cell r="N438">
            <v>139.82638616277919</v>
          </cell>
          <cell r="O438">
            <v>177.84032196423843</v>
          </cell>
        </row>
        <row r="439">
          <cell r="E439" t="str">
            <v>Poste en concreto AP. H=10m. CR=1050kg   (incluye Suministro, Izaje. Hincado. Aplomado y Cimentación según . Norma LA009).</v>
          </cell>
          <cell r="F439" t="str">
            <v>un</v>
          </cell>
          <cell r="G439">
            <v>897758</v>
          </cell>
          <cell r="I439">
            <v>3</v>
          </cell>
          <cell r="K439">
            <v>2693274</v>
          </cell>
          <cell r="N439">
            <v>229.8415423845106</v>
          </cell>
          <cell r="O439">
            <v>292.32747137463514</v>
          </cell>
        </row>
        <row r="440">
          <cell r="E440" t="str">
            <v>Caja de inspeccion sencilla  para canalizacbn norma codensa cs-275 (zverda. incluye base. muros, pañetes, marco y tapa) medidas externas: 1.499x0.99mts. Mecidas inernas. 1,19X0.69m Altura, l,37m</v>
          </cell>
          <cell r="F440" t="str">
            <v>un</v>
          </cell>
          <cell r="G440">
            <v>678031</v>
          </cell>
          <cell r="I440">
            <v>19</v>
          </cell>
          <cell r="K440">
            <v>12882589</v>
          </cell>
          <cell r="N440">
            <v>1099.3883747683044</v>
          </cell>
          <cell r="O440">
            <v>1398.2738730365681</v>
          </cell>
        </row>
        <row r="441">
          <cell r="E441" t="str">
            <v>SUMINISTRO. TRANSPORTE E INSTALACIÓN DE GRUPO DE MEDIDA PARA EL OPERADOR DE TRANSMILENIO AE-319 (GM-T) ESTACIÓN TUNAL. INCLUYE CABLEADO PROTECCIONES Y OEMÁS ELEMENTOS INDICADOS EN EL DIAGRAMA UNIFILAR</v>
          </cell>
          <cell r="F441" t="str">
            <v>un</v>
          </cell>
          <cell r="G441">
            <v>2148102</v>
          </cell>
          <cell r="I441">
            <v>3</v>
          </cell>
          <cell r="K441">
            <v>6444306</v>
          </cell>
          <cell r="N441">
            <v>549.95118604262166</v>
          </cell>
          <cell r="O441">
            <v>699.46380418196941</v>
          </cell>
        </row>
        <row r="442">
          <cell r="E442" t="str">
            <v>Suministtro e instalación de lamina de alfajor 50cm de ancho calibre 12(2.7 mm) cun reíuerzo en angulo 1/4x8 con pintura electrostática. Incluye manijas</v>
          </cell>
          <cell r="F442" t="str">
            <v>m</v>
          </cell>
          <cell r="G442">
            <v>222235</v>
          </cell>
          <cell r="I442">
            <v>101.59</v>
          </cell>
          <cell r="K442">
            <v>22576853.650000002</v>
          </cell>
          <cell r="N442">
            <v>1926.6880625979265</v>
          </cell>
          <cell r="O442">
            <v>2450.4875995163143</v>
          </cell>
        </row>
        <row r="443">
          <cell r="E443" t="str">
            <v>Suministro e instalacion de tuberia CR Cal 16.5" para gases do escape. Incluye recubrimierto térmicn 5* en chaqueta de alumino</v>
          </cell>
          <cell r="F443" t="str">
            <v>m</v>
          </cell>
          <cell r="G443">
            <v>325783</v>
          </cell>
          <cell r="I443">
            <v>52.18</v>
          </cell>
          <cell r="K443">
            <v>16999356.940000001</v>
          </cell>
          <cell r="N443">
            <v>1450.7095893824521</v>
          </cell>
          <cell r="O443">
            <v>1845.1071184235452</v>
          </cell>
        </row>
        <row r="444">
          <cell r="E444" t="str">
            <v>Suministro e instalacion de codo de escape 5". Incluye recubrimiento térmico 5" con chaqueta do aluminio.</v>
          </cell>
          <cell r="F444" t="str">
            <v>un</v>
          </cell>
          <cell r="G444">
            <v>310139</v>
          </cell>
          <cell r="I444">
            <v>17</v>
          </cell>
          <cell r="K444">
            <v>5272363</v>
          </cell>
          <cell r="N444">
            <v>449.93864119693183</v>
          </cell>
          <cell r="O444">
            <v>572.26132356350877</v>
          </cell>
        </row>
        <row r="445">
          <cell r="E445" t="str">
            <v>Suministro e instalacion de ampliacion de tubería de escape en acero  CAL No 16" de 4* a 5*.</v>
          </cell>
          <cell r="F445" t="str">
            <v>un</v>
          </cell>
          <cell r="G445">
            <v>167521</v>
          </cell>
          <cell r="I445">
            <v>3</v>
          </cell>
          <cell r="K445">
            <v>502563</v>
          </cell>
          <cell r="N445">
            <v>42.888267241055608</v>
          </cell>
          <cell r="O445">
            <v>54.548096850320754</v>
          </cell>
        </row>
        <row r="446">
          <cell r="E446" t="str">
            <v>Suministro e instalacion de Caja metalica de 50x60 para instaJar breaker totalizador de 125 icc=35ka.</v>
          </cell>
          <cell r="F446" t="str">
            <v>un</v>
          </cell>
          <cell r="G446">
            <v>240604</v>
          </cell>
          <cell r="I446">
            <v>1</v>
          </cell>
          <cell r="K446">
            <v>240604</v>
          </cell>
          <cell r="N446">
            <v>20.532925526286142</v>
          </cell>
          <cell r="O446">
            <v>26.115114512159813</v>
          </cell>
        </row>
        <row r="447">
          <cell r="E447" t="str">
            <v>Suministro e instalacion de codos premoldeados de 200A Para calibres 2/0 y 2 AWG-15 KV. Norma codensa 526 instalados en cajas de maniobras existentes en subestación do transmílenio tunal codos premoldeados de 200A</v>
          </cell>
          <cell r="F447" t="str">
            <v>jgo</v>
          </cell>
          <cell r="G447">
            <v>1058597</v>
          </cell>
          <cell r="I447">
            <v>1</v>
          </cell>
          <cell r="K447">
            <v>1058597</v>
          </cell>
          <cell r="N447">
            <v>90.339700767027708</v>
          </cell>
          <cell r="O447">
            <v>114.89992634049661</v>
          </cell>
        </row>
        <row r="448">
          <cell r="E448" t="str">
            <v>Suministro e instalacion  conexion del cable aluminio 2X70MM + 1X50MM Aislado para redes de baja tensión.</v>
          </cell>
          <cell r="F448" t="str">
            <v>m</v>
          </cell>
          <cell r="G448">
            <v>36130.996743849493</v>
          </cell>
          <cell r="I448">
            <v>110.56</v>
          </cell>
          <cell r="K448">
            <v>3994643</v>
          </cell>
          <cell r="N448">
            <v>340.89918381697834</v>
          </cell>
          <cell r="O448">
            <v>433.57782655399586</v>
          </cell>
        </row>
        <row r="449">
          <cell r="E449" t="str">
            <v>Suministro e instalacion de estructura de LA 321 final de circuito secundario sencillo en conductor trenzado No incluye cajas de borneras para acometidas ET925. No incluye luminarias. No incluye brazo.</v>
          </cell>
          <cell r="F449" t="str">
            <v>un</v>
          </cell>
          <cell r="G449">
            <v>115511</v>
          </cell>
          <cell r="I449">
            <v>6</v>
          </cell>
          <cell r="K449">
            <v>693066</v>
          </cell>
          <cell r="N449">
            <v>59.145619203342555</v>
          </cell>
          <cell r="O449">
            <v>75.225257911275605</v>
          </cell>
        </row>
        <row r="450">
          <cell r="E450" t="str">
            <v>Suministro e instalacion de cable cobre 2X6+6 AWG antifradude viene desde caja de borneras para acometida.</v>
          </cell>
          <cell r="F450" t="str">
            <v>m</v>
          </cell>
          <cell r="G450">
            <v>24055</v>
          </cell>
          <cell r="I450">
            <v>215.69</v>
          </cell>
          <cell r="K450">
            <v>5188422.95</v>
          </cell>
          <cell r="N450">
            <v>442.77527402380616</v>
          </cell>
          <cell r="O450">
            <v>563.15048576402739</v>
          </cell>
        </row>
        <row r="451">
          <cell r="E451" t="str">
            <v>Suministro e instalacion de conectlor bimetálico estañado un hueco para conectar cable AWG N* 2/0</v>
          </cell>
          <cell r="F451" t="str">
            <v>un</v>
          </cell>
          <cell r="G451">
            <v>25371</v>
          </cell>
          <cell r="I451">
            <v>24</v>
          </cell>
          <cell r="K451">
            <v>608904</v>
          </cell>
          <cell r="N451">
            <v>51.963311020006891</v>
          </cell>
          <cell r="O451">
            <v>66.090329699058046</v>
          </cell>
        </row>
        <row r="452">
          <cell r="E452" t="str">
            <v>Suministro e instalacion de cable de aluminio 2X2+ 1X4 red aereo en baja tensión Aliminio trenzado proyectado</v>
          </cell>
          <cell r="F452" t="str">
            <v>m</v>
          </cell>
          <cell r="G452">
            <v>18772</v>
          </cell>
          <cell r="I452">
            <v>19.57</v>
          </cell>
          <cell r="K452">
            <v>367368.04</v>
          </cell>
          <cell r="N452">
            <v>31.350852878828732</v>
          </cell>
          <cell r="O452">
            <v>39.874060417564571</v>
          </cell>
        </row>
        <row r="453">
          <cell r="E453" t="str">
            <v>Suministro e instalacion de cable de cobre 3X2 para aumentación de torres.</v>
          </cell>
          <cell r="F453" t="str">
            <v>m</v>
          </cell>
          <cell r="G453">
            <v>32850</v>
          </cell>
          <cell r="I453">
            <v>384.29</v>
          </cell>
          <cell r="K453">
            <v>12623926.5</v>
          </cell>
          <cell r="N453">
            <v>1077.3143533516072</v>
          </cell>
          <cell r="O453">
            <v>1370.1986922103908</v>
          </cell>
        </row>
        <row r="454">
          <cell r="E454" t="str">
            <v>Suministro e instalacion de puesta a tierra del  medidor cumpliendo con la norma CODENSA LAR311</v>
          </cell>
          <cell r="F454" t="str">
            <v>un</v>
          </cell>
          <cell r="G454">
            <v>78444</v>
          </cell>
          <cell r="I454">
            <v>4</v>
          </cell>
          <cell r="K454">
            <v>313776</v>
          </cell>
          <cell r="N454">
            <v>26.777357150903399</v>
          </cell>
          <cell r="O454">
            <v>34.057190118067275</v>
          </cell>
        </row>
        <row r="455">
          <cell r="E455" t="str">
            <v>Circuito alimentador [b.18] en 2x4+x4+1x10t cu Iszh (600 v)</v>
          </cell>
          <cell r="F455" t="str">
            <v>m</v>
          </cell>
          <cell r="G455">
            <v>35499</v>
          </cell>
          <cell r="I455">
            <v>276</v>
          </cell>
          <cell r="K455">
            <v>9797724</v>
          </cell>
          <cell r="N455">
            <v>836.12881423046326</v>
          </cell>
          <cell r="O455">
            <v>1063.4431855602422</v>
          </cell>
        </row>
        <row r="456">
          <cell r="E456" t="str">
            <v>Circuito alimentador [B.23] en 3x2+1+1x10t cu Iszh (600 v)</v>
          </cell>
          <cell r="F456" t="str">
            <v>m</v>
          </cell>
          <cell r="G456">
            <v>64588</v>
          </cell>
          <cell r="I456">
            <v>288.82</v>
          </cell>
          <cell r="K456">
            <v>18654306.16</v>
          </cell>
          <cell r="N456">
            <v>1591.9414437325267</v>
          </cell>
          <cell r="O456">
            <v>2024.7350065389114</v>
          </cell>
        </row>
        <row r="457">
          <cell r="E457" t="str">
            <v>Suministro e instalacion  de tuberia pvc de 3* de diámetro, embebida en concreto, con sus accesorios de montaje. para red conlra incendio</v>
          </cell>
          <cell r="F457" t="str">
            <v>m</v>
          </cell>
          <cell r="G457">
            <v>23770</v>
          </cell>
          <cell r="I457">
            <v>49.5</v>
          </cell>
          <cell r="K457">
            <v>1176615</v>
          </cell>
          <cell r="N457">
            <v>100.41124905700309</v>
          </cell>
          <cell r="O457">
            <v>127.70957865091572</v>
          </cell>
        </row>
        <row r="458">
          <cell r="E458" t="str">
            <v>Suministro e instalacion de tubería pvc de 6" de diámetro, expuesta con sus accesorios de montaje.</v>
          </cell>
          <cell r="F458" t="str">
            <v>m</v>
          </cell>
          <cell r="G458">
            <v>89811</v>
          </cell>
          <cell r="I458">
            <v>76</v>
          </cell>
          <cell r="K458">
            <v>6825636</v>
          </cell>
          <cell r="N458">
            <v>582.49353983116509</v>
          </cell>
          <cell r="O458">
            <v>740.85329320510243</v>
          </cell>
        </row>
        <row r="459">
          <cell r="E459" t="str">
            <v>Suministro, transporte e instalacion de coíre 40x30x20 para instalar  protección de 3x50 amperios. incluye cableado y demás elementos indicados en el diagrama unfilar.</v>
          </cell>
          <cell r="F459" t="str">
            <v>un</v>
          </cell>
          <cell r="G459">
            <v>455550</v>
          </cell>
          <cell r="I459">
            <v>6</v>
          </cell>
          <cell r="K459">
            <v>2733300</v>
          </cell>
          <cell r="N459">
            <v>233.25732465377931</v>
          </cell>
          <cell r="O459">
            <v>296.67188615354036</v>
          </cell>
        </row>
        <row r="460">
          <cell r="E460" t="str">
            <v>Suministro e instalacion de tomacorriente; industrial de incrustar 220v 32 a IP67</v>
          </cell>
          <cell r="F460" t="str">
            <v>un</v>
          </cell>
          <cell r="G460">
            <v>179016</v>
          </cell>
          <cell r="I460">
            <v>13</v>
          </cell>
          <cell r="K460">
            <v>2327208</v>
          </cell>
          <cell r="N460">
            <v>198.60180440964126</v>
          </cell>
          <cell r="O460">
            <v>252.59473414246821</v>
          </cell>
        </row>
        <row r="461">
          <cell r="E461" t="str">
            <v>Suministro e instalacion de ups trifásica 40kva 208v 60hz  con banco de baterias para 5 minutos de autonomía a full carga, uso ínterior  IP 20. con tecnologia del rectificador e inversor igbL factor de potencia a la entrarla mayor a 0.99.</v>
          </cell>
          <cell r="F461" t="str">
            <v>un</v>
          </cell>
          <cell r="G461">
            <v>82008426</v>
          </cell>
          <cell r="I461">
            <v>1</v>
          </cell>
          <cell r="K461">
            <v>82008426</v>
          </cell>
          <cell r="N461">
            <v>6998.5241458410846</v>
          </cell>
          <cell r="O461">
            <v>8901.1796809362459</v>
          </cell>
        </row>
        <row r="462">
          <cell r="E462" t="str">
            <v>SUMINISTRO E INSTALACION DE CAJA DE INSPECCION METALICA PARA CAMBIO DE NIVEL DE 4/6" VER NORMA CODENSA AE287-1 CON CERTIFICACION CIDET</v>
          </cell>
          <cell r="F462" t="str">
            <v>un</v>
          </cell>
          <cell r="G462">
            <v>1144636</v>
          </cell>
          <cell r="I462">
            <v>2</v>
          </cell>
          <cell r="K462">
            <v>2289272</v>
          </cell>
          <cell r="N462">
            <v>195.36438083079307</v>
          </cell>
          <cell r="O462">
            <v>248.47716758441723</v>
          </cell>
        </row>
        <row r="463">
          <cell r="E463" t="str">
            <v>Suministro e instalacion de poste metalico tipo recto 8M Norma APB02. incluye base en concreto.</v>
          </cell>
          <cell r="F463" t="str">
            <v>un</v>
          </cell>
          <cell r="G463">
            <v>2148469</v>
          </cell>
          <cell r="I463">
            <v>41</v>
          </cell>
          <cell r="K463">
            <v>88087229</v>
          </cell>
          <cell r="N463">
            <v>7517.2836398144382</v>
          </cell>
          <cell r="O463">
            <v>9560.9718558039149</v>
          </cell>
        </row>
        <row r="464">
          <cell r="E464" t="str">
            <v>Suministro e instalacion de poste metalico tipo recto 6M Norma APB02. incluye base en concreto.</v>
          </cell>
          <cell r="F464" t="str">
            <v>un</v>
          </cell>
          <cell r="G464">
            <v>1541879</v>
          </cell>
          <cell r="I464">
            <v>4</v>
          </cell>
          <cell r="K464">
            <v>6167516</v>
          </cell>
          <cell r="N464">
            <v>526.33018033855717</v>
          </cell>
          <cell r="O464">
            <v>669.42106779429218</v>
          </cell>
        </row>
        <row r="465">
          <cell r="E465" t="str">
            <v>Suministro e instalacion  conexión del cable aluminio 2X50MM +1X50MM Aislado para redes de baja tensión.</v>
          </cell>
          <cell r="F465" t="str">
            <v>m</v>
          </cell>
          <cell r="G465">
            <v>33262</v>
          </cell>
          <cell r="I465">
            <v>260</v>
          </cell>
          <cell r="K465">
            <v>8648120</v>
          </cell>
          <cell r="N465">
            <v>738.02265923420111</v>
          </cell>
          <cell r="O465">
            <v>938.66537594927581</v>
          </cell>
        </row>
        <row r="466">
          <cell r="E466" t="str">
            <v>Suministro y puesta en servicio de celda  de remonte en MT.</v>
          </cell>
          <cell r="F466" t="str">
            <v>un</v>
          </cell>
          <cell r="G466">
            <v>5717929</v>
          </cell>
          <cell r="I466">
            <v>3</v>
          </cell>
          <cell r="K466">
            <v>17153787</v>
          </cell>
          <cell r="N466">
            <v>1463.8885096040606</v>
          </cell>
          <cell r="O466">
            <v>1861.8689291208723</v>
          </cell>
        </row>
        <row r="467">
          <cell r="E467" t="str">
            <v>Circuito alimentador (A.34) en 3x6+1X10T CU</v>
          </cell>
          <cell r="F467" t="str">
            <v>m</v>
          </cell>
          <cell r="G467">
            <v>27641</v>
          </cell>
          <cell r="I467">
            <v>444.96</v>
          </cell>
          <cell r="K467">
            <v>12299139.359999999</v>
          </cell>
          <cell r="N467">
            <v>1049.5973155737004</v>
          </cell>
          <cell r="O467">
            <v>1334.9463549542484</v>
          </cell>
        </row>
        <row r="468">
          <cell r="E468" t="str">
            <v>Suministro e instalacion de grapa tipo pistola norma codensa ET365</v>
          </cell>
          <cell r="F468" t="str">
            <v>un</v>
          </cell>
          <cell r="G468">
            <v>93482</v>
          </cell>
          <cell r="I468">
            <v>2</v>
          </cell>
          <cell r="K468">
            <v>186964</v>
          </cell>
          <cell r="N468">
            <v>15.955336935780629</v>
          </cell>
          <cell r="O468">
            <v>20.293038642962909</v>
          </cell>
        </row>
        <row r="469">
          <cell r="E469" t="str">
            <v>Sumristro e instalación de cable N 6 aislado 600 V.</v>
          </cell>
          <cell r="F469" t="str">
            <v>m</v>
          </cell>
          <cell r="G469">
            <v>16304</v>
          </cell>
          <cell r="I469">
            <v>5264.53</v>
          </cell>
          <cell r="K469">
            <v>85832897.11999999</v>
          </cell>
          <cell r="N469">
            <v>7324.9010169005514</v>
          </cell>
          <cell r="O469">
            <v>9316.2870825058271</v>
          </cell>
        </row>
        <row r="470">
          <cell r="E470" t="str">
            <v>Suministro e instalacion raled II 48 led. RA0282I, NW. 530 MA. 10200 LM. 79W para iluminación exterior, incluye brazo y fotocelda de control</v>
          </cell>
          <cell r="F470" t="str">
            <v>un</v>
          </cell>
          <cell r="G470">
            <v>2260441</v>
          </cell>
          <cell r="I470">
            <v>10</v>
          </cell>
          <cell r="K470">
            <v>22604410</v>
          </cell>
          <cell r="N470">
            <v>1929.0396963293952</v>
          </cell>
          <cell r="O470">
            <v>2453.4785607463323</v>
          </cell>
        </row>
        <row r="471">
          <cell r="E471" t="str">
            <v>Suministro e instalacion araled II 48 LED, RA04MII. NW. 530 MA. 10200 IM, 79W para iluminación exterior. incluye brazo y fotocelda de coritrol</v>
          </cell>
          <cell r="F471" t="str">
            <v>un</v>
          </cell>
          <cell r="G471">
            <v>1707984</v>
          </cell>
          <cell r="I471">
            <v>6</v>
          </cell>
          <cell r="K471">
            <v>10247904</v>
          </cell>
          <cell r="N471">
            <v>874.54676411252467</v>
          </cell>
          <cell r="O471">
            <v>1112.3056410933345</v>
          </cell>
        </row>
        <row r="472">
          <cell r="E472" t="str">
            <v>SUMINISTRO E INSTALACION RALED I 16 LED. RA02SII. NW. 350 MA. 2300 LM.21W PARA ILUM1NACIÓN EXTERIOR . INCLUYE EL BRAZO Y FOTOCELOA DE CONTROL.</v>
          </cell>
          <cell r="F472" t="str">
            <v>un</v>
          </cell>
          <cell r="G472">
            <v>1379093</v>
          </cell>
          <cell r="I472">
            <v>8</v>
          </cell>
          <cell r="K472">
            <v>11032744</v>
          </cell>
          <cell r="N472">
            <v>941.52429262431338</v>
          </cell>
          <cell r="O472">
            <v>1197.4920323159388</v>
          </cell>
        </row>
        <row r="473">
          <cell r="E473" t="str">
            <v>SUMINISTRO E INSTALACION RALED II 32 LED. RA025II. NW. 530 MA, 6800 LM. 54W PARA ILUMINACION EXTERIOR</v>
          </cell>
          <cell r="F473" t="str">
            <v>un</v>
          </cell>
          <cell r="G473">
            <v>1821889</v>
          </cell>
          <cell r="I473">
            <v>43</v>
          </cell>
          <cell r="K473">
            <v>78341227</v>
          </cell>
          <cell r="N473">
            <v>6685.5687338069074</v>
          </cell>
          <cell r="O473">
            <v>8503.1425667408112</v>
          </cell>
        </row>
        <row r="474">
          <cell r="E474" t="str">
            <v>Suministro e instalación Raled 1 16 LED, RA02SII. NW. 700 mA, 4200 Im. 3BW para iluminacion del exterior</v>
          </cell>
          <cell r="F474" t="str">
            <v>un</v>
          </cell>
          <cell r="G474">
            <v>1379093</v>
          </cell>
          <cell r="I474">
            <v>3</v>
          </cell>
          <cell r="K474">
            <v>4137279</v>
          </cell>
          <cell r="N474">
            <v>353.07160973411749</v>
          </cell>
          <cell r="O474">
            <v>449.05951211847707</v>
          </cell>
        </row>
        <row r="475">
          <cell r="E475" t="str">
            <v>COFRE METÁLICA FABRICADA EN LAMINA COLD ROLLED. CALIBRE 16, DIMENSIONES APROXIMADAS DE 1000X600X3S0 MM. DIVIDIDA EN 2 SECCIONES PARA ALOJAR TABLERO REGULADO RECAUDO BOGOTA TUNEL (TRRT) Y TABLERO NORMAL RECAUDO BOGOTA TUNEI. (TNRT)</v>
          </cell>
          <cell r="F475" t="str">
            <v>un</v>
          </cell>
          <cell r="G475">
            <v>6854729</v>
          </cell>
          <cell r="I475">
            <v>1</v>
          </cell>
          <cell r="K475">
            <v>6854729</v>
          </cell>
          <cell r="N475">
            <v>584.976309869636</v>
          </cell>
          <cell r="O475">
            <v>744.01104214735733</v>
          </cell>
        </row>
        <row r="476">
          <cell r="E476" t="str">
            <v>Suministro e instalación de gabinete metalico fabncado en lamina cold rolled, calibre 16. dimensiones aproximadas do 100x700x400 mm. dividido en 2 secciones cada una con puerta y chapa, para instalar tabtero regulado TRRB 208x3x32A con 19 circuilos Incluye sistema do control de alumbrado y tablero normal (TNRB) 208V 3x40A con 2 circuitos. Recaudo Bogotá Estacion Tunal.</v>
          </cell>
          <cell r="F476" t="str">
            <v>un</v>
          </cell>
          <cell r="G476">
            <v>7104561</v>
          </cell>
          <cell r="I476">
            <v>1</v>
          </cell>
          <cell r="K476">
            <v>7104561</v>
          </cell>
          <cell r="N476">
            <v>606.29674448453477</v>
          </cell>
          <cell r="O476">
            <v>771.12776210547054</v>
          </cell>
        </row>
        <row r="477">
          <cell r="E477" t="str">
            <v>Suministro e instalación de gabinete metalico fabncado en lamina cold rolled, calibre 16. dimensiones aproximadas do 100x700x400 mm. dividido en 2 secciones cada una con puerta y chapa, para instalar tabtero regulado TRRB 208x3x32A con 19 circuilos Incluye sistema do control de alumbrado y tablero normal (TNRB) 208V 3x40A con 2 circuitos. Recaudo Bogotá Estacion Juan Pablo II</v>
          </cell>
          <cell r="F477" t="str">
            <v>un</v>
          </cell>
          <cell r="G477">
            <v>7027590</v>
          </cell>
          <cell r="I477">
            <v>1</v>
          </cell>
          <cell r="K477">
            <v>7027590</v>
          </cell>
          <cell r="N477">
            <v>599.72810967096655</v>
          </cell>
          <cell r="O477">
            <v>762.7733437287377</v>
          </cell>
        </row>
        <row r="478">
          <cell r="E478" t="str">
            <v>Suministro e instalación de gabinete metalico fabncado en lamina cold rolled, calibre 16. dimensiones aproximadas do 100x700x400 mm. dividido en 2 secciones cada una con puerta y chapa, para instalar tabtero regulado TRRB 208x3x32A con 19 circuilos Incluye sistema do control de alumbrado y tablero normal (TNRB) 208V 3x40A con 2 circuitos. Recaudo Bogotá Estacion Manitas</v>
          </cell>
          <cell r="F478" t="str">
            <v>un</v>
          </cell>
          <cell r="G478">
            <v>7277347</v>
          </cell>
          <cell r="I478">
            <v>1</v>
          </cell>
          <cell r="K478">
            <v>7277347</v>
          </cell>
          <cell r="N478">
            <v>621.04214385439104</v>
          </cell>
          <cell r="O478">
            <v>789.88192320045687</v>
          </cell>
        </row>
        <row r="479">
          <cell r="E479" t="str">
            <v>Suministro e instalación de gabinete metalico fabncado en lamina cold rolled, calibre 16. dimensiones aproximadas do 100x700x400 mm. dividido en 2 secciones cada una con puerta y chapa, para instalar tabtero regulado TRRB 208x3x32A con 19 circuilos Incluye sistema do control de alumbrado y tablero normal (TNRB) 208V 3x40A con 2 circuitos. Recaudo Bogotá Estacion Illimani</v>
          </cell>
          <cell r="F479" t="str">
            <v>un</v>
          </cell>
          <cell r="G479">
            <v>7082723</v>
          </cell>
          <cell r="I479">
            <v>1</v>
          </cell>
          <cell r="K479">
            <v>7082723</v>
          </cell>
          <cell r="N479">
            <v>604.43310951735623</v>
          </cell>
          <cell r="O479">
            <v>768.7574695470903</v>
          </cell>
        </row>
        <row r="480">
          <cell r="E480" t="str">
            <v>COFRE METÁLICA FABRICADA EN LAMINA COLD ROLLED. CALIBRE 16. DIMENSIONES APROXIMADAS DE 1400X600X350 MM. DIVIDIDA EN 2 SECCIONES PARA ALOJAR TABLERO TRANSMILENIO TUNEL (TTU) Y TABLERO PUBLICIDAD TUNEL TPT</v>
          </cell>
          <cell r="F480" t="str">
            <v>un</v>
          </cell>
          <cell r="G480">
            <v>12480230</v>
          </cell>
          <cell r="I480">
            <v>1</v>
          </cell>
          <cell r="K480">
            <v>12480230</v>
          </cell>
          <cell r="N480">
            <v>1065.0514253334197</v>
          </cell>
          <cell r="O480">
            <v>1354.6019001682944</v>
          </cell>
        </row>
        <row r="481">
          <cell r="E481" t="str">
            <v>Suministro e Instalación de ducto cerrado portacable tipo de 30x15 cm con division y acabadoo en pintura electrostática. ircluye accesorios de instalación.</v>
          </cell>
          <cell r="F481" t="str">
            <v>m</v>
          </cell>
          <cell r="G481">
            <v>185301</v>
          </cell>
          <cell r="I481">
            <v>626.79999999999995</v>
          </cell>
          <cell r="K481">
            <v>116146666.8</v>
          </cell>
          <cell r="N481">
            <v>9911.8504244766136</v>
          </cell>
          <cell r="O481">
            <v>12606.538144368633</v>
          </cell>
        </row>
        <row r="482">
          <cell r="E482" t="str">
            <v>Reubicacion gabinete de red contra incendio</v>
          </cell>
          <cell r="F482" t="str">
            <v>gl</v>
          </cell>
          <cell r="G482">
            <v>838401</v>
          </cell>
          <cell r="I482">
            <v>1</v>
          </cell>
          <cell r="K482">
            <v>838401</v>
          </cell>
          <cell r="N482">
            <v>71.548375314474526</v>
          </cell>
          <cell r="O482">
            <v>90.999892446132648</v>
          </cell>
        </row>
        <row r="484">
          <cell r="K484">
            <v>4705289196.2599993</v>
          </cell>
          <cell r="N484">
            <v>401545.08090657415</v>
          </cell>
          <cell r="O484">
            <v>510711.23577811808</v>
          </cell>
        </row>
        <row r="486">
          <cell r="E486" t="str">
            <v>SISTEMA DE APANTALLAMIENTO Y PUESTA A TIERRA</v>
          </cell>
          <cell r="P486">
            <v>64113.437064787548</v>
          </cell>
        </row>
        <row r="487">
          <cell r="E487" t="str">
            <v>VARILLA COOPER WELD 5/8" x 2.44m. (INCLUYE SUMINISTRO E INSTALACION).</v>
          </cell>
          <cell r="F487" t="str">
            <v>m</v>
          </cell>
          <cell r="G487">
            <v>313996</v>
          </cell>
          <cell r="I487">
            <v>130</v>
          </cell>
          <cell r="K487">
            <v>40819480</v>
          </cell>
          <cell r="N487">
            <v>3483.4971274863542</v>
          </cell>
          <cell r="O487">
            <v>4430.5389541604354</v>
          </cell>
        </row>
        <row r="488">
          <cell r="E488" t="str">
            <v xml:space="preserve">CABLE DE COBRE DESNUDO CALIBRE 2/0 AWG, ENTERRADO EN TERRENO NATURAL INCLUYE EXCAVACIÓN, LLENOS Y COMPACTACIÓN DEL PISO.  (Incluye suministro e instalación) </v>
          </cell>
          <cell r="F488" t="str">
            <v>m</v>
          </cell>
          <cell r="G488">
            <v>129793</v>
          </cell>
          <cell r="I488">
            <v>1312.55</v>
          </cell>
          <cell r="K488">
            <v>170359802.15000001</v>
          </cell>
          <cell r="N488">
            <v>14538.349862092036</v>
          </cell>
          <cell r="O488">
            <v>18490.82202048237</v>
          </cell>
        </row>
        <row r="489">
          <cell r="E489" t="str">
            <v>SUMINSTRO E INSTALACIÓN DE ALAMbR0N EN ALUMINIO 8MM</v>
          </cell>
          <cell r="F489" t="str">
            <v>m</v>
          </cell>
          <cell r="G489">
            <v>15900</v>
          </cell>
          <cell r="I489">
            <v>1522.14</v>
          </cell>
          <cell r="K489">
            <v>24202026</v>
          </cell>
          <cell r="N489">
            <v>2065.3787860685648</v>
          </cell>
          <cell r="O489">
            <v>2626.8835115636862</v>
          </cell>
        </row>
        <row r="490">
          <cell r="E490" t="str">
            <v>SUMINSTRO E INSTALACIÓN DE SOPORTE PLÁSTICO PARA CONDUCTOR OE APANTALLAMIENTO REF 253060 DEHN O SIMILAR CON MASILLA PEGAMENTO SIKAFLEX 11 FC SlKA O SIMILAR</v>
          </cell>
          <cell r="F490" t="str">
            <v>m</v>
          </cell>
          <cell r="G490">
            <v>17897</v>
          </cell>
          <cell r="I490">
            <v>987</v>
          </cell>
          <cell r="K490">
            <v>17664339</v>
          </cell>
          <cell r="N490">
            <v>1507.4585508057714</v>
          </cell>
          <cell r="O490">
            <v>1917.2841505819129</v>
          </cell>
        </row>
        <row r="491">
          <cell r="E491" t="str">
            <v>SUMINSTRO E INSTALACIÓN DE BAJANTES SISTEMA DE APANTALLAMIENTO EN TUBERÍA 01“ EMT Y CABLE DESNUDO 2/0 CU AWG</v>
          </cell>
          <cell r="F491" t="str">
            <v>m</v>
          </cell>
          <cell r="G491">
            <v>58862</v>
          </cell>
          <cell r="I491">
            <v>378.83</v>
          </cell>
          <cell r="K491">
            <v>22298691.460000001</v>
          </cell>
          <cell r="N491">
            <v>1902.9499554529968</v>
          </cell>
          <cell r="O491">
            <v>2420.2959258749652</v>
          </cell>
        </row>
        <row r="492">
          <cell r="E492" t="str">
            <v>SUMINSTRO E INSTALACIÓN DE PUNTOS DE UNIÓN CON CONECTOR ALUMINIO-ALUMINIO EN LA CUBIERTA PARA APANTALLAMIEN TO</v>
          </cell>
          <cell r="F492" t="str">
            <v>m</v>
          </cell>
          <cell r="G492">
            <v>43398</v>
          </cell>
          <cell r="I492">
            <v>97</v>
          </cell>
          <cell r="K492">
            <v>4209606</v>
          </cell>
          <cell r="N492">
            <v>359.24392983078963</v>
          </cell>
          <cell r="O492">
            <v>456.90987157767552</v>
          </cell>
        </row>
        <row r="493">
          <cell r="E493" t="str">
            <v>SUMINSTRO E INSTALACION DE PUNTOS DE UNIÓN CON CONECTOR BIMETÁLICO ALUMINIO-COBRE EN CUBIERTA PARA APANTALLAMIENTO</v>
          </cell>
          <cell r="F493" t="str">
            <v>m</v>
          </cell>
          <cell r="G493">
            <v>70816</v>
          </cell>
          <cell r="I493">
            <v>22</v>
          </cell>
          <cell r="K493">
            <v>1557952</v>
          </cell>
          <cell r="N493">
            <v>132.95420021915075</v>
          </cell>
          <cell r="O493">
            <v>169.09982745277887</v>
          </cell>
        </row>
        <row r="494">
          <cell r="E494" t="str">
            <v>SUMINISTRO E INSTALACIÓN DE BARRAJE EQUIPOTENCIAL DE TIERRAS PARA APANTALLAMIENTO INCLUYE CAJA PLÁSTICA CON TAPA REGISTRABLE DE 220X175Xl50mm. Y PLATINA DE CU 5/16* X 1" X 6*</v>
          </cell>
          <cell r="F494" t="str">
            <v>m</v>
          </cell>
          <cell r="G494">
            <v>261690</v>
          </cell>
          <cell r="I494">
            <v>25</v>
          </cell>
          <cell r="K494">
            <v>6542250</v>
          </cell>
          <cell r="N494">
            <v>558.30963751369688</v>
          </cell>
          <cell r="O494">
            <v>710.09462817400197</v>
          </cell>
        </row>
        <row r="495">
          <cell r="E495" t="str">
            <v>SUMINISTRO E INSTALACIÓN DE BARRAJE EQUIPOTENCIAL DE TIERRAS PARA SUBESTACION PLATINA DE CU 1/4' X 2' X 20“</v>
          </cell>
          <cell r="F495" t="str">
            <v>m</v>
          </cell>
          <cell r="G495">
            <v>334296</v>
          </cell>
          <cell r="I495">
            <v>11</v>
          </cell>
          <cell r="K495">
            <v>3677256</v>
          </cell>
          <cell r="N495">
            <v>313.81366722535319</v>
          </cell>
          <cell r="O495">
            <v>399.12869915099816</v>
          </cell>
        </row>
        <row r="496">
          <cell r="E496" t="str">
            <v>SUMINISTRO E INSTALACION DE UNIÓN POR REACCIÓN EXOTÉRMICA PARA UNIÓN DE CONDUCTORES. CAPACIDAD DE 115 GR. PARA APANTALLAMIENTO.</v>
          </cell>
          <cell r="F496" t="str">
            <v>m</v>
          </cell>
          <cell r="G496">
            <v>72628</v>
          </cell>
          <cell r="I496">
            <v>803</v>
          </cell>
          <cell r="K496">
            <v>58320284</v>
          </cell>
          <cell r="N496">
            <v>4976.9997508098677</v>
          </cell>
          <cell r="O496">
            <v>6330.0730455091443</v>
          </cell>
        </row>
        <row r="497">
          <cell r="E497" t="str">
            <v>SUMINSTRO E INSTALACIÓN DE BORNA PARA CABLE 2/0 CON TORNILLO 1* X 3/16’ CON TUERCA Y ARANDELAS PARA CABLE DE APANTALLAMIENTO</v>
          </cell>
          <cell r="F497" t="str">
            <v>m</v>
          </cell>
          <cell r="G497">
            <v>9643</v>
          </cell>
          <cell r="I497">
            <v>199</v>
          </cell>
          <cell r="K497">
            <v>1918957</v>
          </cell>
          <cell r="N497">
            <v>163.76203707812621</v>
          </cell>
          <cell r="O497">
            <v>208.28324466305907</v>
          </cell>
        </row>
        <row r="498">
          <cell r="E498" t="str">
            <v>SUMINISTRO E INSTALACIÓN OE CONEXIÓN AL ACERO OE REFUERZO. INCLUYE SOLDADURA EXOTÉRMICA DE 115G. CABLE, VARILLA DE ACERO ADICIONAt. PARA PUESTA A TIERRA</v>
          </cell>
          <cell r="F498" t="str">
            <v>m</v>
          </cell>
          <cell r="G498">
            <v>179818</v>
          </cell>
          <cell r="I498">
            <v>58</v>
          </cell>
          <cell r="K498">
            <v>10429444</v>
          </cell>
          <cell r="N498">
            <v>890.0392218440752</v>
          </cell>
          <cell r="O498">
            <v>1132.0099597602623</v>
          </cell>
        </row>
        <row r="499">
          <cell r="E499" t="str">
            <v>SUMINISTRO E INSTALACIÓN DE CABLE COBRE CALIBRE 2/0 AWG PARA EQUIPOTENCIALIZACIÓN DE ELEMENTOS METÁLICOS.</v>
          </cell>
          <cell r="F499" t="str">
            <v>m</v>
          </cell>
          <cell r="G499">
            <v>45326</v>
          </cell>
          <cell r="I499">
            <v>159.4</v>
          </cell>
          <cell r="K499">
            <v>7224964.4000000004</v>
          </cell>
          <cell r="N499">
            <v>616.57186063103131</v>
          </cell>
          <cell r="O499">
            <v>784.19632529915566</v>
          </cell>
        </row>
        <row r="500">
          <cell r="E500" t="str">
            <v>SUMINISTRO E INSTALACIÓN DE VARILLA COOPER WELD 5/8" x2.44m. PARA SISTEMA DE PUESTA A TIERRA</v>
          </cell>
          <cell r="F500" t="str">
            <v>un</v>
          </cell>
          <cell r="G500">
            <v>190293</v>
          </cell>
          <cell r="I500">
            <v>74</v>
          </cell>
          <cell r="K500">
            <v>14081682</v>
          </cell>
          <cell r="N500">
            <v>1201.7178758077343</v>
          </cell>
          <cell r="O500">
            <v>1528.423209729762</v>
          </cell>
        </row>
        <row r="501">
          <cell r="E501" t="str">
            <v>SUMINISTRO E INSTALACIÓN DE PARARRAYOS TIPO PUNTA DE FRANKLIN, DE 1 M DE LONGITUD PARA APANTALLAMIENTO</v>
          </cell>
          <cell r="F501" t="str">
            <v>un</v>
          </cell>
          <cell r="G501">
            <v>231617</v>
          </cell>
          <cell r="I501">
            <v>93</v>
          </cell>
          <cell r="K501">
            <v>21540381</v>
          </cell>
          <cell r="N501">
            <v>1838.2364336454466</v>
          </cell>
          <cell r="O501">
            <v>2337.9890461112518</v>
          </cell>
        </row>
        <row r="502">
          <cell r="E502" t="str">
            <v>SUMINISTRO E INSTALACIÓN DE CABLE DE COBRE DESNUDO CALIBRE 2/0 AWG. ENTERRADO EN TERRENO NATURAL PARA SISTEMA DE PUESTA A TIERRA.</v>
          </cell>
          <cell r="F502" t="str">
            <v>m</v>
          </cell>
          <cell r="G502">
            <v>46494</v>
          </cell>
          <cell r="I502">
            <v>1725.71</v>
          </cell>
          <cell r="K502">
            <v>80235160.739999995</v>
          </cell>
          <cell r="N502">
            <v>6847.1953087397451</v>
          </cell>
          <cell r="O502">
            <v>8708.7097913029265</v>
          </cell>
        </row>
        <row r="503">
          <cell r="E503" t="str">
            <v>SUMINISTRO E INSTALACIÓN CABLE DE COBRE DESNUDO CALIBRE 2/0 AWG. EMBEBIDO EN EL CONCRETO PARA SISTEMA DE PUESTA A TlERRA APANTALLAMIENTO</v>
          </cell>
          <cell r="F503" t="str">
            <v>m</v>
          </cell>
          <cell r="G503">
            <v>38276.99903871362</v>
          </cell>
          <cell r="I503">
            <v>114.43</v>
          </cell>
          <cell r="K503">
            <v>4380037</v>
          </cell>
          <cell r="N503">
            <v>373.78835565234903</v>
          </cell>
          <cell r="O503">
            <v>475.40842139988092</v>
          </cell>
        </row>
        <row r="504">
          <cell r="E504" t="str">
            <v>Suministro e Instalación conexion y puesta en servicio de cable extra flexible cofcr verde para aterrizajes do equipos electncos baja tensión</v>
          </cell>
          <cell r="F504" t="str">
            <v>m</v>
          </cell>
          <cell r="G504">
            <v>404500</v>
          </cell>
          <cell r="I504">
            <v>5.13</v>
          </cell>
          <cell r="K504">
            <v>2075085</v>
          </cell>
          <cell r="N504">
            <v>177.08585794797045</v>
          </cell>
          <cell r="O504">
            <v>225.22934945996388</v>
          </cell>
        </row>
        <row r="505">
          <cell r="E505" t="str">
            <v>Suministro e Instalación en terreno de suelo artificial para malla de sistema de puestas a tierras en torres 3, 4, 5, 6, 7,8.9, 10, 14. 15.16.17.19 y 20</v>
          </cell>
          <cell r="F505" t="str">
            <v>un</v>
          </cell>
          <cell r="G505">
            <v>10707400</v>
          </cell>
          <cell r="I505">
            <v>2</v>
          </cell>
          <cell r="K505">
            <v>21414800</v>
          </cell>
          <cell r="N505">
            <v>1827.5194658455907</v>
          </cell>
          <cell r="O505">
            <v>2324.3585071528323</v>
          </cell>
        </row>
        <row r="506">
          <cell r="E506" t="str">
            <v>Suministro e Instalación y conexión de pozo capacitivo para malla de puesta a tierra.</v>
          </cell>
          <cell r="F506" t="str">
            <v>un</v>
          </cell>
          <cell r="G506">
            <v>1348962</v>
          </cell>
          <cell r="I506">
            <v>25</v>
          </cell>
          <cell r="K506">
            <v>33724050</v>
          </cell>
          <cell r="N506">
            <v>2877.9796141990582</v>
          </cell>
          <cell r="O506">
            <v>3660.4022691385153</v>
          </cell>
        </row>
        <row r="507">
          <cell r="E507" t="str">
            <v>Suministro e Instalación de puesta a tierras de las bandejas portacables ley en cable CU No. 2 AWG Incluye conector.</v>
          </cell>
          <cell r="F507" t="str">
            <v>m</v>
          </cell>
          <cell r="G507">
            <v>28431</v>
          </cell>
          <cell r="I507">
            <v>365.68</v>
          </cell>
          <cell r="K507">
            <v>10396648.08</v>
          </cell>
          <cell r="N507">
            <v>887.24044799606747</v>
          </cell>
          <cell r="O507">
            <v>1128.4502965529521</v>
          </cell>
        </row>
        <row r="508">
          <cell r="E508" t="str">
            <v>Suministro e Instalación de kit de puesta tierra en acero pata poste en concreto.</v>
          </cell>
          <cell r="F508" t="str">
            <v>un</v>
          </cell>
          <cell r="G508">
            <v>275467</v>
          </cell>
          <cell r="I508">
            <v>2</v>
          </cell>
          <cell r="K508">
            <v>550934</v>
          </cell>
          <cell r="N508">
            <v>47.016204185711501</v>
          </cell>
          <cell r="O508">
            <v>59.798276415364072</v>
          </cell>
        </row>
        <row r="509">
          <cell r="E509" t="str">
            <v>Suministro y aplicación de cemento conducivo para sistema de puesta a tierra.</v>
          </cell>
          <cell r="F509" t="str">
            <v>KG</v>
          </cell>
          <cell r="G509">
            <v>15329</v>
          </cell>
          <cell r="I509">
            <v>2157.13</v>
          </cell>
          <cell r="K509">
            <v>33066645.770000003</v>
          </cell>
          <cell r="N509">
            <v>2821.87733786427</v>
          </cell>
          <cell r="O509">
            <v>3589.0477332736573</v>
          </cell>
        </row>
        <row r="511">
          <cell r="K511">
            <v>590690475.60000002</v>
          </cell>
          <cell r="N511">
            <v>50408.985488941769</v>
          </cell>
          <cell r="O511">
            <v>64113.437064787548</v>
          </cell>
        </row>
        <row r="513">
          <cell r="E513" t="str">
            <v>EQUIPOS ESPECIALES</v>
          </cell>
          <cell r="P513">
            <v>68214.514514093811</v>
          </cell>
        </row>
        <row r="514">
          <cell r="E514" t="str">
            <v xml:space="preserve">ELEVADOR PARA PERSONAS CON MOVILIDAD REDUCIDA. CAPACIDAD: (700-800) KG. DIMENSIONES: 1200MM X1200 MM. PUERTA DE 90CM, RECORRIDO MAX 15M; 2 PARADAS. SIN CUARTO DE MÁQUINAS. NO INCLUYE OBRAS CIVILES. (Incl. sumin. e instal.) </v>
          </cell>
          <cell r="F514" t="str">
            <v>un</v>
          </cell>
          <cell r="G514">
            <v>120000000</v>
          </cell>
          <cell r="I514">
            <v>4</v>
          </cell>
          <cell r="K514">
            <v>480000000</v>
          </cell>
          <cell r="N514">
            <v>40962.761436290952</v>
          </cell>
          <cell r="O514">
            <v>52099.112923462249</v>
          </cell>
        </row>
        <row r="515">
          <cell r="E515" t="str">
            <v>SERVICIO DE CONSTRUCCIÓN DEL SISTEMA DE VENTILACIÓN MECANICA PARA LA ESTACIÓN DE MANITAS</v>
          </cell>
          <cell r="F515" t="str">
            <v>gl</v>
          </cell>
          <cell r="G515">
            <v>148474558</v>
          </cell>
          <cell r="I515">
            <v>1</v>
          </cell>
          <cell r="K515">
            <v>148474558</v>
          </cell>
          <cell r="N515">
            <v>12670.683122318218</v>
          </cell>
          <cell r="O515">
            <v>16115.401590631554</v>
          </cell>
        </row>
        <row r="517">
          <cell r="K517">
            <v>628474558</v>
          </cell>
          <cell r="N517">
            <v>53633.444558609168</v>
          </cell>
          <cell r="O517">
            <v>68214.514514093811</v>
          </cell>
        </row>
        <row r="519">
          <cell r="E519" t="str">
            <v>RED DE VOZ Y DATOS. COMUNICACIONES</v>
          </cell>
          <cell r="P519">
            <v>100519.20179402453</v>
          </cell>
        </row>
        <row r="520">
          <cell r="E520" t="str">
            <v>SUMINISTRO E INSTALACIÓN DE TABLERO O CAJA DE DISTRIBUCIÓN TELEFÓNICA FONDO DE MADERA.DE 60X30X15CM, CON REGLETA DE CONEXIÓN 50 PARES. EMPOTRADO EN MURO.</v>
          </cell>
          <cell r="F520" t="str">
            <v>un</v>
          </cell>
          <cell r="G520">
            <v>348987</v>
          </cell>
          <cell r="I520">
            <v>2</v>
          </cell>
          <cell r="K520">
            <v>697974</v>
          </cell>
          <cell r="N520">
            <v>59.564463439028628</v>
          </cell>
          <cell r="O520">
            <v>75.757971340918004</v>
          </cell>
        </row>
        <row r="521">
          <cell r="E521" t="str">
            <v>SJMINISTRO E INSTALACIÓN DE PREVISIONES DE TUBERÍAS METÁLICAS Y CAJAS PARA SISTEMAS DE SEÑALIZACIÓN Y COMUNICACIONES (CCTV, PARLANTES. RELOJES, ETC) EN BANDEJAS Y TUBERÍA EMT.</v>
          </cell>
          <cell r="F521" t="str">
            <v>gl</v>
          </cell>
          <cell r="G521">
            <v>26648874</v>
          </cell>
          <cell r="I521">
            <v>4</v>
          </cell>
          <cell r="K521">
            <v>106595496</v>
          </cell>
          <cell r="N521">
            <v>9096.7622350648053</v>
          </cell>
          <cell r="O521">
            <v>11569.85579840931</v>
          </cell>
        </row>
        <row r="522">
          <cell r="E522" t="str">
            <v>1 ducto d=2‘PVC-DB (No incluye rellenos). Suministro e Instalación</v>
          </cell>
          <cell r="F522" t="str">
            <v>m</v>
          </cell>
          <cell r="G522">
            <v>8423.9996172615065</v>
          </cell>
          <cell r="I522">
            <v>522.54999999999995</v>
          </cell>
          <cell r="K522">
            <v>4401961</v>
          </cell>
          <cell r="N522">
            <v>375.65932978095162</v>
          </cell>
          <cell r="O522">
            <v>477.78804838266007</v>
          </cell>
        </row>
        <row r="523">
          <cell r="E523" t="str">
            <v>1 ducto d=3‘PVC-TDP (No incluye rellenos). Suministro e Instalación</v>
          </cell>
          <cell r="F523" t="str">
            <v>m</v>
          </cell>
          <cell r="G523">
            <v>11988</v>
          </cell>
          <cell r="I523">
            <v>1069.17</v>
          </cell>
          <cell r="K523">
            <v>12817209.960000001</v>
          </cell>
          <cell r="N523">
            <v>1093.8089872298592</v>
          </cell>
          <cell r="O523">
            <v>1391.1776438953443</v>
          </cell>
        </row>
        <row r="524">
          <cell r="E524" t="str">
            <v>1 ducto d=4‘PVC-TDP (No incluye rellenos). Suministro e Instalación</v>
          </cell>
          <cell r="F524" t="str">
            <v>m</v>
          </cell>
          <cell r="G524">
            <v>15770</v>
          </cell>
          <cell r="I524">
            <v>1037.3</v>
          </cell>
          <cell r="K524">
            <v>16358221</v>
          </cell>
          <cell r="N524">
            <v>1395.9956340523436</v>
          </cell>
          <cell r="O524">
            <v>1775.518339804066</v>
          </cell>
        </row>
        <row r="525">
          <cell r="E525" t="str">
            <v>1 ducto d=6‘PVC-TDP (No incluye rellenos). Suministro e Instalación</v>
          </cell>
          <cell r="F525" t="str">
            <v>m</v>
          </cell>
          <cell r="G525">
            <v>37354</v>
          </cell>
          <cell r="I525">
            <v>6</v>
          </cell>
          <cell r="K525">
            <v>224124</v>
          </cell>
          <cell r="N525">
            <v>19.126537383640155</v>
          </cell>
          <cell r="O525">
            <v>24.326378301787614</v>
          </cell>
        </row>
        <row r="526">
          <cell r="E526" t="str">
            <v>2 ductos d=2‘PVC-DB (No incluye rellenos). Suministro e Instalación</v>
          </cell>
          <cell r="F526" t="str">
            <v>m</v>
          </cell>
          <cell r="G526">
            <v>17254</v>
          </cell>
          <cell r="I526">
            <v>594.28</v>
          </cell>
          <cell r="K526">
            <v>10253707.119999999</v>
          </cell>
          <cell r="N526">
            <v>875.04199707116243</v>
          </cell>
          <cell r="O526">
            <v>1112.9355106853936</v>
          </cell>
        </row>
        <row r="527">
          <cell r="E527" t="str">
            <v>2 ductos d=3‘PVC-DB (No incluye rellenos). Suministro e Instalación</v>
          </cell>
          <cell r="F527" t="str">
            <v>un</v>
          </cell>
          <cell r="G527">
            <v>21670</v>
          </cell>
          <cell r="I527">
            <v>62.6</v>
          </cell>
          <cell r="K527">
            <v>1356542</v>
          </cell>
          <cell r="N527">
            <v>115.76605484231042</v>
          </cell>
          <cell r="O527">
            <v>147.23882259045695</v>
          </cell>
        </row>
        <row r="528">
          <cell r="E528" t="str">
            <v>2 ductos d=4‘PVC-TDP (No incluye rellenos). Suministro e Instalación</v>
          </cell>
          <cell r="F528" t="str">
            <v>un</v>
          </cell>
          <cell r="G528">
            <v>29289</v>
          </cell>
          <cell r="I528">
            <v>221.9</v>
          </cell>
          <cell r="K528">
            <v>6499229.1000000006</v>
          </cell>
          <cell r="N528">
            <v>554.63827321479164</v>
          </cell>
          <cell r="O528">
            <v>705.4251474923999</v>
          </cell>
        </row>
        <row r="529">
          <cell r="E529" t="str">
            <v>3 ductos d=1 1/2‘PVC-TDP (No incluye rellenos). Suministro e Instalación</v>
          </cell>
          <cell r="F529" t="str">
            <v>un</v>
          </cell>
          <cell r="G529">
            <v>28500</v>
          </cell>
          <cell r="I529">
            <v>116.1</v>
          </cell>
          <cell r="K529">
            <v>3308850</v>
          </cell>
          <cell r="N529">
            <v>282.37423578848194</v>
          </cell>
          <cell r="O529">
            <v>359.14197874332933</v>
          </cell>
        </row>
        <row r="530">
          <cell r="E530" t="str">
            <v>3 ductos d=2‘PVC-DB (No incluye rellenos). Suministro e Instalación</v>
          </cell>
          <cell r="F530" t="str">
            <v>m</v>
          </cell>
          <cell r="G530">
            <v>26059</v>
          </cell>
          <cell r="I530">
            <v>860.75</v>
          </cell>
          <cell r="K530">
            <v>22430284.25</v>
          </cell>
          <cell r="N530">
            <v>1914.1799639186343</v>
          </cell>
          <cell r="O530">
            <v>2434.5789834293892</v>
          </cell>
        </row>
        <row r="531">
          <cell r="E531" t="str">
            <v>4 ductos d=2‘PVC-DB (No incluye rellenos). Suministro e Instalación</v>
          </cell>
          <cell r="F531" t="str">
            <v>m</v>
          </cell>
          <cell r="G531">
            <v>35839</v>
          </cell>
          <cell r="I531">
            <v>32.1</v>
          </cell>
          <cell r="K531">
            <v>1150431.9000000001</v>
          </cell>
          <cell r="N531">
            <v>98.176807225831126</v>
          </cell>
          <cell r="O531">
            <v>124.86766972677759</v>
          </cell>
        </row>
        <row r="532">
          <cell r="E532" t="str">
            <v>4 ductos d=4‘PVC-TDP (No incluye rellenos). Suministro e Instalación</v>
          </cell>
          <cell r="F532" t="str">
            <v>m</v>
          </cell>
          <cell r="G532">
            <v>56270</v>
          </cell>
          <cell r="I532">
            <v>0.9</v>
          </cell>
          <cell r="K532">
            <v>50643</v>
          </cell>
          <cell r="N532">
            <v>4.3218273487876724</v>
          </cell>
          <cell r="O532">
            <v>5.4967820328810397</v>
          </cell>
        </row>
        <row r="533">
          <cell r="E533" t="str">
            <v>4 ductos d=6‘PVC-TDP (No incluye rellenos). Suministro e Instalación</v>
          </cell>
          <cell r="F533" t="str">
            <v>m</v>
          </cell>
          <cell r="G533">
            <v>142229</v>
          </cell>
          <cell r="I533">
            <v>348.8</v>
          </cell>
          <cell r="K533">
            <v>49609475.200000003</v>
          </cell>
          <cell r="N533">
            <v>4233.6272866608178</v>
          </cell>
          <cell r="O533">
            <v>5384.6034385802086</v>
          </cell>
        </row>
        <row r="534">
          <cell r="E534" t="str">
            <v>6 ductos d=6‘PVC-TDP (No incluye rellenos). Suministro e Instalación</v>
          </cell>
          <cell r="F534" t="str">
            <v>m</v>
          </cell>
          <cell r="G534">
            <v>212191</v>
          </cell>
          <cell r="I534">
            <v>265.55</v>
          </cell>
          <cell r="K534">
            <v>56347320.050000004</v>
          </cell>
          <cell r="N534">
            <v>4808.6288099635094</v>
          </cell>
          <cell r="O534">
            <v>6115.9278962904573</v>
          </cell>
        </row>
        <row r="535">
          <cell r="E535" t="str">
            <v>Adaptador terminal campana pvc d=2" (suministro e instalacion), (incluye sellado con espuma)</v>
          </cell>
          <cell r="F535" t="str">
            <v>un</v>
          </cell>
          <cell r="G535">
            <v>5025</v>
          </cell>
          <cell r="I535">
            <v>873</v>
          </cell>
          <cell r="K535">
            <v>4386825</v>
          </cell>
          <cell r="N535">
            <v>374.3676373703272</v>
          </cell>
          <cell r="O535">
            <v>476.14518968847352</v>
          </cell>
        </row>
        <row r="536">
          <cell r="E536" t="str">
            <v>Adaptador terminal campana pvc d=3" (suministro e instalacion), (incluye sellado con espuma)</v>
          </cell>
          <cell r="F536" t="str">
            <v>un</v>
          </cell>
          <cell r="G536">
            <v>6902</v>
          </cell>
          <cell r="I536">
            <v>179</v>
          </cell>
          <cell r="K536">
            <v>1235458</v>
          </cell>
          <cell r="N536">
            <v>105.43285691366073</v>
          </cell>
          <cell r="O536">
            <v>134.09638719623922</v>
          </cell>
        </row>
        <row r="537">
          <cell r="E537" t="str">
            <v>Adaptador terminal campana pvc d=4" (suministro e instalacion), (incluye sellado con espuma)</v>
          </cell>
          <cell r="F537" t="str">
            <v>un</v>
          </cell>
          <cell r="G537">
            <v>11868</v>
          </cell>
          <cell r="I537">
            <v>133</v>
          </cell>
          <cell r="K537">
            <v>1578444</v>
          </cell>
          <cell r="N537">
            <v>134.70296877613509</v>
          </cell>
          <cell r="O537">
            <v>171.32402541533639</v>
          </cell>
        </row>
        <row r="538">
          <cell r="E538" t="str">
            <v>Adaptador terminal campana pvc d=6" (suministro e instalacion), (incluye sellado con espuma)</v>
          </cell>
          <cell r="F538" t="str">
            <v>un</v>
          </cell>
          <cell r="G538">
            <v>21872</v>
          </cell>
          <cell r="I538">
            <v>443</v>
          </cell>
          <cell r="K538">
            <v>9689296</v>
          </cell>
          <cell r="N538">
            <v>826.87566777835048</v>
          </cell>
          <cell r="O538">
            <v>1051.6744301101066</v>
          </cell>
        </row>
        <row r="539">
          <cell r="E539" t="str">
            <v>Curva 90' pvc d=2". Suministro e instalación. No incluye rellenos.</v>
          </cell>
          <cell r="F539" t="str">
            <v>un</v>
          </cell>
          <cell r="G539">
            <v>18021</v>
          </cell>
          <cell r="I539">
            <v>226</v>
          </cell>
          <cell r="K539">
            <v>4072746</v>
          </cell>
          <cell r="N539">
            <v>347.56442247626717</v>
          </cell>
          <cell r="O539">
            <v>442.05511200537336</v>
          </cell>
        </row>
        <row r="540">
          <cell r="E540" t="str">
            <v>Curva 90' pvc d=3". Suministro e instalación. No incluye rellenos.</v>
          </cell>
          <cell r="F540" t="str">
            <v>un</v>
          </cell>
          <cell r="G540">
            <v>34514</v>
          </cell>
          <cell r="I540">
            <v>74</v>
          </cell>
          <cell r="K540">
            <v>2554036</v>
          </cell>
          <cell r="N540">
            <v>217.95909868270584</v>
          </cell>
          <cell r="O540">
            <v>277.2146041137247</v>
          </cell>
        </row>
        <row r="541">
          <cell r="E541" t="str">
            <v>Curva 90' pvc d=4". Suministro e instalación. No incluye rellenos.</v>
          </cell>
          <cell r="F541" t="str">
            <v>un</v>
          </cell>
          <cell r="G541">
            <v>74155</v>
          </cell>
          <cell r="I541">
            <v>13</v>
          </cell>
          <cell r="K541">
            <v>964015</v>
          </cell>
          <cell r="N541">
            <v>82.268159304179221</v>
          </cell>
          <cell r="O541">
            <v>104.63401321856556</v>
          </cell>
        </row>
        <row r="542">
          <cell r="E542" t="str">
            <v>Curva 90' pvc d=6". Suministro e instalación. No incluye rellenos.</v>
          </cell>
          <cell r="F542" t="str">
            <v>un</v>
          </cell>
          <cell r="G542">
            <v>123320</v>
          </cell>
          <cell r="I542">
            <v>15</v>
          </cell>
          <cell r="K542">
            <v>1849800</v>
          </cell>
          <cell r="N542">
            <v>157.86024188510626</v>
          </cell>
          <cell r="O542">
            <v>200.77695642879266</v>
          </cell>
        </row>
        <row r="543">
          <cell r="E543" t="str">
            <v>Suministro e instalación 1 0 4* reparaducto pvc (No incluye rellenos)</v>
          </cell>
          <cell r="F543" t="str">
            <v>un</v>
          </cell>
          <cell r="G543">
            <v>69146</v>
          </cell>
          <cell r="I543">
            <v>61.5</v>
          </cell>
          <cell r="K543">
            <v>4252479</v>
          </cell>
          <cell r="N543">
            <v>362.90267247882736</v>
          </cell>
          <cell r="O543">
            <v>461.56329922010804</v>
          </cell>
        </row>
        <row r="544">
          <cell r="E544" t="str">
            <v>Caja de paso doble andén concreto para ETB (incluye base, muros, pañete, bordillo perimetral. marco y tapa) Medidas externas 1,36x0,89m. medidas internas 1.05x0.60m. altura 0.96m</v>
          </cell>
          <cell r="F544" t="str">
            <v>un</v>
          </cell>
          <cell r="G544">
            <v>606506</v>
          </cell>
          <cell r="I544">
            <v>13</v>
          </cell>
          <cell r="K544">
            <v>7884578</v>
          </cell>
          <cell r="N544">
            <v>672.86268258297514</v>
          </cell>
          <cell r="O544">
            <v>855.79066578301286</v>
          </cell>
        </row>
        <row r="545">
          <cell r="E545" t="str">
            <v>Caja de paso doble anden concreto ETB (Incluye base, muros, pañete, bordillo perimetralm maroo y tapa). Medidas externas 0,9x0.79m. Altura 0.96m</v>
          </cell>
          <cell r="F545" t="str">
            <v>un</v>
          </cell>
          <cell r="G545">
            <v>730958</v>
          </cell>
          <cell r="I545">
            <v>21</v>
          </cell>
          <cell r="K545">
            <v>15350118</v>
          </cell>
          <cell r="N545">
            <v>1309.9650451102409</v>
          </cell>
          <cell r="O545">
            <v>1666.0990230634802</v>
          </cell>
        </row>
        <row r="546">
          <cell r="E546" t="str">
            <v>Camara de inspección t-14 elb (h=2.3m. Incluye base, muros, cubierta, aro-base y aro-tapa)</v>
          </cell>
          <cell r="F546" t="str">
            <v>un</v>
          </cell>
          <cell r="G546">
            <v>2570350</v>
          </cell>
          <cell r="I546">
            <v>1</v>
          </cell>
          <cell r="K546">
            <v>2570350</v>
          </cell>
          <cell r="N546">
            <v>219.35132053702179</v>
          </cell>
          <cell r="O546">
            <v>278.98532271421084</v>
          </cell>
        </row>
        <row r="547">
          <cell r="E547" t="str">
            <v>Suministro e instalación de perforación dirijida Groundpead 2 ductos dw 4" PVC TDP.</v>
          </cell>
          <cell r="F547" t="str">
            <v>m</v>
          </cell>
          <cell r="G547">
            <v>1026036</v>
          </cell>
          <cell r="I547">
            <v>8</v>
          </cell>
          <cell r="K547">
            <v>8208288</v>
          </cell>
          <cell r="N547">
            <v>700.4877982174371</v>
          </cell>
          <cell r="O547">
            <v>890.92609045895858</v>
          </cell>
        </row>
        <row r="548">
          <cell r="E548" t="str">
            <v>Suministro e instalación de perforacion dirigida tubería Rammingg 30”</v>
          </cell>
          <cell r="F548" t="str">
            <v>m</v>
          </cell>
          <cell r="G548">
            <v>4617162</v>
          </cell>
          <cell r="I548">
            <v>29</v>
          </cell>
          <cell r="K548">
            <v>133897698</v>
          </cell>
          <cell r="N548">
            <v>11426.707208421944</v>
          </cell>
          <cell r="O548">
            <v>14533.231850611763</v>
          </cell>
        </row>
        <row r="549">
          <cell r="E549" t="str">
            <v>Suministro e instalación ducto portacable tipo escalera de  50x15 cm con división y acabado on pintura electrostatica. incluye accesorios de instalación</v>
          </cell>
          <cell r="F549" t="str">
            <v>m</v>
          </cell>
          <cell r="G549">
            <v>310368</v>
          </cell>
          <cell r="I549">
            <v>223.1</v>
          </cell>
          <cell r="K549">
            <v>69243100.799999997</v>
          </cell>
          <cell r="N549">
            <v>5909.1429566238485</v>
          </cell>
          <cell r="O549">
            <v>7515.6335994789151</v>
          </cell>
        </row>
        <row r="550">
          <cell r="E550" t="str">
            <v>Suministro e instalación de ducto portacable tipo escalera de 40x10 cm con division y acabado en pintura electrostática, incluye accesorios de instalación.</v>
          </cell>
          <cell r="F550" t="str">
            <v>m</v>
          </cell>
          <cell r="G550">
            <v>257052</v>
          </cell>
          <cell r="I550">
            <v>1424.87</v>
          </cell>
          <cell r="K550">
            <v>366265683.23999995</v>
          </cell>
          <cell r="N550">
            <v>31256.778760125475</v>
          </cell>
          <cell r="O550">
            <v>39754.410814812109</v>
          </cell>
        </row>
      </sheetData>
      <sheetData sheetId="2">
        <row r="5">
          <cell r="E5" t="str">
            <v>PRELIMINARES, MOVIMIENTO DE TIERRAS Y RELLENOS</v>
          </cell>
          <cell r="P5">
            <v>61513.956402167983</v>
          </cell>
        </row>
        <row r="6">
          <cell r="E6" t="str">
            <v>REPLANTEO GENERAL</v>
          </cell>
          <cell r="F6" t="str">
            <v>m2</v>
          </cell>
          <cell r="G6">
            <v>506</v>
          </cell>
          <cell r="I6">
            <v>3068.0603762899996</v>
          </cell>
          <cell r="K6">
            <v>1552438.5504027398</v>
          </cell>
          <cell r="M6">
            <v>122.35274533407677</v>
          </cell>
          <cell r="O6">
            <v>155.61620535690312</v>
          </cell>
        </row>
        <row r="7">
          <cell r="E7" t="str">
            <v>DEMOLICION CONCRETO ESTRUCTURAL (Incluye Cargue)</v>
          </cell>
          <cell r="F7" t="str">
            <v>m3</v>
          </cell>
          <cell r="G7">
            <v>130275</v>
          </cell>
          <cell r="I7">
            <v>222.47235160912709</v>
          </cell>
          <cell r="K7">
            <v>28982585.605879031</v>
          </cell>
          <cell r="M7">
            <v>2284.2120964074575</v>
          </cell>
          <cell r="O7">
            <v>2905.2099951063778</v>
          </cell>
        </row>
        <row r="8">
          <cell r="E8" t="str">
            <v>DEMOLICION MANUAL SARDINEL EXISTENTE (Incluye Cargue)</v>
          </cell>
          <cell r="F8" t="str">
            <v>m</v>
          </cell>
          <cell r="G8">
            <v>2989</v>
          </cell>
          <cell r="I8">
            <v>1610.5</v>
          </cell>
          <cell r="K8">
            <v>4813784.5</v>
          </cell>
          <cell r="M8">
            <v>379.39005628843125</v>
          </cell>
          <cell r="O8">
            <v>482.53302979466849</v>
          </cell>
        </row>
        <row r="9">
          <cell r="E9" t="str">
            <v>EXCAVACION MANUAL EN MATERIAL COMUN.</v>
          </cell>
          <cell r="F9" t="str">
            <v>m3</v>
          </cell>
          <cell r="G9">
            <v>20121</v>
          </cell>
          <cell r="I9">
            <v>1373.633542930535</v>
          </cell>
          <cell r="K9">
            <v>27638880.517305296</v>
          </cell>
          <cell r="M9">
            <v>2178.3103159706634</v>
          </cell>
          <cell r="O9">
            <v>2770.5172003749144</v>
          </cell>
        </row>
        <row r="10">
          <cell r="E10" t="str">
            <v>EXCAVACION MECANICA EN MATERIAL COMUN (Incluyo Caryuo).</v>
          </cell>
          <cell r="F10" t="str">
            <v>m3</v>
          </cell>
          <cell r="G10">
            <v>3470.9999979872746</v>
          </cell>
          <cell r="I10">
            <v>21073.890552752666</v>
          </cell>
          <cell r="K10">
            <v>73147474.066188544</v>
          </cell>
          <cell r="M10">
            <v>5764.9909968607526</v>
          </cell>
          <cell r="O10">
            <v>7332.2917307546477</v>
          </cell>
        </row>
        <row r="11">
          <cell r="E11" t="str">
            <v>NIVELACION Y Compactación DE SUBRASANTE</v>
          </cell>
          <cell r="F11" t="str">
            <v>m3</v>
          </cell>
          <cell r="G11">
            <v>893</v>
          </cell>
          <cell r="I11">
            <v>307.83498575133098</v>
          </cell>
          <cell r="K11">
            <v>274896.64227593859</v>
          </cell>
          <cell r="M11">
            <v>21.665500935193318</v>
          </cell>
          <cell r="O11">
            <v>27.555597820756166</v>
          </cell>
        </row>
        <row r="12">
          <cell r="E12" t="str">
            <v>Entibado tipo EC1. continuo en madera dos caras electivas de contacto (incluye suministro e instalación), altura promedio 2,50 mts y ancho promedio 1.20 mts. según norma NS 0 72</v>
          </cell>
          <cell r="F12" t="str">
            <v>m2</v>
          </cell>
          <cell r="G12">
            <v>76292.994011976058</v>
          </cell>
          <cell r="I12">
            <v>16.7</v>
          </cell>
          <cell r="K12">
            <v>1274093</v>
          </cell>
          <cell r="M12">
            <v>100.41542470102188</v>
          </cell>
          <cell r="O12">
            <v>127.71488950745065</v>
          </cell>
        </row>
        <row r="13">
          <cell r="E13" t="str">
            <v>RELLENO EN TRITURADO DE 3/4" (INCLUYE TRANSPORTE. SUMINISTRO. EXTENDIDO MANUAL Y COLOCACION)</v>
          </cell>
          <cell r="F13" t="str">
            <v>m3</v>
          </cell>
          <cell r="G13">
            <v>86477</v>
          </cell>
          <cell r="I13">
            <v>918.14</v>
          </cell>
          <cell r="K13">
            <v>79397992.780000001</v>
          </cell>
          <cell r="M13">
            <v>6257.614762354372</v>
          </cell>
          <cell r="O13">
            <v>7958.8427807162152</v>
          </cell>
        </row>
        <row r="14">
          <cell r="E14" t="str">
            <v>SUMINISTRO. EXTENDIDO MANUAL, NIVELACIÓN. HUMEDECIMIENTO Y COMACTACIÓN DE MATERIAL SELECCIONADO</v>
          </cell>
          <cell r="F14" t="str">
            <v>m3</v>
          </cell>
          <cell r="G14">
            <v>47052.999987262854</v>
          </cell>
          <cell r="I14">
            <v>2917.2930967853472</v>
          </cell>
          <cell r="K14">
            <v>137267392.04588294</v>
          </cell>
          <cell r="M14">
            <v>10818.490855760929</v>
          </cell>
          <cell r="O14">
            <v>13759.662605567924</v>
          </cell>
        </row>
        <row r="15">
          <cell r="E15" t="str">
            <v>RELLENO EN ARENA DE PEÑA (INCLUYE TRANSPORTE, SUMINlSTRO, EXTENDIDO MANUAL Y COMPACTACIÓN)</v>
          </cell>
          <cell r="F15" t="str">
            <v>m3</v>
          </cell>
          <cell r="G15">
            <v>49027</v>
          </cell>
          <cell r="I15">
            <v>599.22</v>
          </cell>
          <cell r="K15">
            <v>29377958.940000001</v>
          </cell>
          <cell r="M15">
            <v>2315.3727583538116</v>
          </cell>
          <cell r="O15">
            <v>2944.8421582855585</v>
          </cell>
        </row>
        <row r="16">
          <cell r="E16" t="str">
            <v>Relleno de Material Seleccionado Provenerte de la Excavación (Extendido Manual, Humedecimiento y Compactación)</v>
          </cell>
          <cell r="F16" t="str">
            <v>m3</v>
          </cell>
          <cell r="G16">
            <v>18720</v>
          </cell>
          <cell r="I16">
            <v>12283.13</v>
          </cell>
          <cell r="K16">
            <v>229940193.59999999</v>
          </cell>
          <cell r="M16">
            <v>18122.336592524403</v>
          </cell>
          <cell r="O16">
            <v>23049.170208882566</v>
          </cell>
        </row>
        <row r="18">
          <cell r="K18">
            <v>613667690.24793446</v>
          </cell>
          <cell r="L18">
            <v>0</v>
          </cell>
          <cell r="M18">
            <v>48365.152105491114</v>
          </cell>
          <cell r="O18">
            <v>61513.956402167983</v>
          </cell>
        </row>
        <row r="20">
          <cell r="E20" t="str">
            <v>INSTALACIONES HIDRAULICAS Y SANITARIAS</v>
          </cell>
          <cell r="P20">
            <v>7408.1687025852243</v>
          </cell>
        </row>
        <row r="21">
          <cell r="E21" t="str">
            <v>Anclaje en Concreto de 2500 PSI Premezclado para Accesorios de Red de Acueducto para Redes  menores de 6’, (Incluye Tubo Galvanizado de 2'), Según Norma Ns-G60 EAAB-ESP. Especificación NS-025 VER 1.'2</v>
          </cell>
          <cell r="F21" t="str">
            <v>m3</v>
          </cell>
          <cell r="G21">
            <v>382264</v>
          </cell>
          <cell r="I21">
            <v>115.91</v>
          </cell>
          <cell r="K21">
            <v>44308220.240000002</v>
          </cell>
          <cell r="M21">
            <v>3492.0753454779315</v>
          </cell>
          <cell r="O21">
            <v>4441.4492915535911</v>
          </cell>
        </row>
        <row r="22">
          <cell r="E22" t="str">
            <v>SUMIDERO ALCANTARILLADO PLUVIAL EN VIA NS-047-1V4 EAAB</v>
          </cell>
          <cell r="F22" t="str">
            <v>un</v>
          </cell>
          <cell r="G22">
            <v>3699526</v>
          </cell>
          <cell r="I22">
            <v>8</v>
          </cell>
          <cell r="K22">
            <v>29596208</v>
          </cell>
          <cell r="M22">
            <v>2332.573678577452</v>
          </cell>
          <cell r="O22">
            <v>2966.7194110316336</v>
          </cell>
        </row>
        <row r="24">
          <cell r="K24">
            <v>73904428.24000001</v>
          </cell>
          <cell r="L24">
            <v>0</v>
          </cell>
          <cell r="M24">
            <v>5824.6490240553831</v>
          </cell>
          <cell r="O24">
            <v>7408.1687025852243</v>
          </cell>
        </row>
        <row r="26">
          <cell r="E26" t="str">
            <v>URBANISMO, ESPACIO PÚBLICO Y PAISAJISMO (INCLUYE CANTIDADES PARA RECUPERACIÓN AMBIENTAL</v>
          </cell>
          <cell r="P26">
            <v>157878.38202954206</v>
          </cell>
        </row>
        <row r="27">
          <cell r="E27" t="str">
            <v>SARDINEL TIPO A10 (Suministro e Instalación. Incluye 3cm Mortero 2000 PSI)</v>
          </cell>
          <cell r="F27" t="str">
            <v>m</v>
          </cell>
          <cell r="G27">
            <v>60098</v>
          </cell>
          <cell r="I27">
            <v>1323.27</v>
          </cell>
          <cell r="K27">
            <v>79525880.459999993</v>
          </cell>
          <cell r="M27">
            <v>6267.6940075124794</v>
          </cell>
          <cell r="O27">
            <v>7971.6622224057646</v>
          </cell>
        </row>
        <row r="28">
          <cell r="E28" t="str">
            <v>ANDEN CONCRETO 3000 PSI (210 Kg/cm2) PREMEZCLADO e=0.10m (Incluye Suministro, Formaleteo, Fundida y Curado)</v>
          </cell>
          <cell r="F28" t="str">
            <v>m2</v>
          </cell>
          <cell r="G28">
            <v>45979.999751965668</v>
          </cell>
          <cell r="I28">
            <v>526.5</v>
          </cell>
          <cell r="K28">
            <v>24208469.869409923</v>
          </cell>
          <cell r="M28">
            <v>1907.9484647499744</v>
          </cell>
          <cell r="O28">
            <v>2426.6533561648457</v>
          </cell>
        </row>
        <row r="29">
          <cell r="E29" t="str">
            <v>SUMINISTRO E INSTALACION DE BORDLLO PREFABRICADO EN CONCRETO A80, INCLUYE 5 CM DE MORTERO DE NIVELACION 2000 PSl. SEGÚN ESPECIFICACION IDU 2015</v>
          </cell>
          <cell r="F29" t="str">
            <v>m</v>
          </cell>
          <cell r="G29">
            <v>71875</v>
          </cell>
          <cell r="I29">
            <v>3170.6855392439479</v>
          </cell>
          <cell r="K29">
            <v>227893023.13315874</v>
          </cell>
          <cell r="M29">
            <v>17960.992411320007</v>
          </cell>
          <cell r="O29">
            <v>22843.962151091222</v>
          </cell>
        </row>
        <row r="30">
          <cell r="E30" t="str">
            <v>SUMINISTRO E INSTALACION DE SARDNEL BAJO PREFABRICADO EN CONCRETO A 85. INCLUYE S CM DE MORTERO DE NIVELACION 2000 PSl, SEGÚN ESPECIFICACION IDU 2015</v>
          </cell>
          <cell r="F30" t="str">
            <v>m</v>
          </cell>
          <cell r="G30">
            <v>81365</v>
          </cell>
          <cell r="I30">
            <v>45.396660673120692</v>
          </cell>
          <cell r="K30">
            <v>3693699.2956684651</v>
          </cell>
          <cell r="M30">
            <v>291.11248825039797</v>
          </cell>
          <cell r="O30">
            <v>370.25585841853484</v>
          </cell>
        </row>
        <row r="31">
          <cell r="E31" t="str">
            <v>SUMINISTRO E INSTALACION OE ADOQJIN DE ARCILLA 20X10X6CM (INCLUYE BASE 5CM MORTERO 2000 Y ARENA DE SELLO). SEGÚN ESPECIFICACION IDU 2015</v>
          </cell>
          <cell r="F31" t="str">
            <v>m2</v>
          </cell>
          <cell r="G31">
            <v>78361</v>
          </cell>
          <cell r="I31">
            <v>2593.6680666474049</v>
          </cell>
          <cell r="K31">
            <v>203242423.37055731</v>
          </cell>
          <cell r="M31">
            <v>16018.198247709866</v>
          </cell>
          <cell r="O31">
            <v>20372.989761341778</v>
          </cell>
        </row>
        <row r="32">
          <cell r="E32" t="str">
            <v>SUMINISTRO E INSTALACION DE BANCA EN CONCRETO MODULAR M 40. SEGÚN ESPECIFICACION IDU 2015</v>
          </cell>
          <cell r="F32" t="str">
            <v>un</v>
          </cell>
          <cell r="G32">
            <v>199894</v>
          </cell>
          <cell r="I32">
            <v>67</v>
          </cell>
          <cell r="K32">
            <v>13392898</v>
          </cell>
          <cell r="M32">
            <v>1055.5379714412265</v>
          </cell>
          <cell r="O32">
            <v>1342.5020687301139</v>
          </cell>
        </row>
        <row r="33">
          <cell r="E33" t="str">
            <v>SUMINISTRO E INSTALACION DE BOLARDO BAJO EN CONCRETO M61, (NO INCLUYE DEMOLICION NI RELLENOS). SEGÚN ESPECIFICACION IDU 2015</v>
          </cell>
          <cell r="F33" t="str">
            <v>un</v>
          </cell>
          <cell r="G33">
            <v>134149</v>
          </cell>
          <cell r="I33">
            <v>37</v>
          </cell>
          <cell r="K33">
            <v>4963513</v>
          </cell>
          <cell r="M33">
            <v>391.19064770314509</v>
          </cell>
          <cell r="O33">
            <v>497.54179197577798</v>
          </cell>
        </row>
        <row r="34">
          <cell r="E34" t="str">
            <v>Baranda metálica M-81 instalada y pintada</v>
          </cell>
          <cell r="F34" t="str">
            <v>m</v>
          </cell>
          <cell r="G34">
            <v>186278</v>
          </cell>
          <cell r="I34">
            <v>630.41</v>
          </cell>
          <cell r="K34">
            <v>117431513.97999999</v>
          </cell>
          <cell r="M34">
            <v>9255.1606119692115</v>
          </cell>
          <cell r="O34">
            <v>11771.317190070386</v>
          </cell>
        </row>
        <row r="35">
          <cell r="E35" t="str">
            <v>SUMINISTRO E INSTALACION DE LOSETA PREFABRICADA EN CONCRETO A50 INCLUYE 5 CM DE MORTERO DE NIVELACION 2000 PSl. SEGÚN ESPECIFICACION IDU 2015</v>
          </cell>
          <cell r="F35" t="str">
            <v>m2</v>
          </cell>
          <cell r="G35">
            <v>98460</v>
          </cell>
          <cell r="I35">
            <v>2634.0275541496217</v>
          </cell>
          <cell r="K35">
            <v>259346352.98157176</v>
          </cell>
          <cell r="M35">
            <v>20439.931919652383</v>
          </cell>
          <cell r="O35">
            <v>25996.839175163615</v>
          </cell>
        </row>
        <row r="36">
          <cell r="E36" t="str">
            <v>SUMINISTRO E INSTALACION DE ADOQUIN DE CONCRETO 20X10X6CM (INCLUYE BASE 4CM MORTERO 2000 Y ARENA DE SELLO)</v>
          </cell>
          <cell r="F36" t="str">
            <v>m2</v>
          </cell>
          <cell r="G36">
            <v>87084</v>
          </cell>
          <cell r="I36">
            <v>1652.0604790135164</v>
          </cell>
          <cell r="K36">
            <v>143868034.75441307</v>
          </cell>
          <cell r="M36">
            <v>11338.709035184846</v>
          </cell>
          <cell r="O36">
            <v>14421.31003177471</v>
          </cell>
        </row>
        <row r="37">
          <cell r="E37" t="str">
            <v>SUMINISTRO E INSTALACION DE BOLARDO BAJO EN CONCRETO M33, (NO INCLUYE DEMOLICION, NI RELLENOS). SEGÚN ESPECIFICACION IDU 2015</v>
          </cell>
          <cell r="F37" t="str">
            <v>un</v>
          </cell>
          <cell r="G37">
            <v>207852</v>
          </cell>
          <cell r="I37">
            <v>107.82442748091603</v>
          </cell>
          <cell r="K37">
            <v>22411522.900763359</v>
          </cell>
          <cell r="M37">
            <v>1766.3252135258813</v>
          </cell>
          <cell r="O37">
            <v>2246.5276639654189</v>
          </cell>
        </row>
        <row r="38">
          <cell r="E38" t="str">
            <v>Suministro e instalación de cerramiento con malla eslabonada h= 2,0m. viga de soportw. tubo en acero galvanizado de 2" con separacion entre tubos de 250 cms, no incluye acero de refuerzo de la viga.</v>
          </cell>
          <cell r="F38" t="str">
            <v>m</v>
          </cell>
          <cell r="G38">
            <v>62996</v>
          </cell>
          <cell r="I38">
            <v>292.95</v>
          </cell>
          <cell r="K38">
            <v>18454678.199999999</v>
          </cell>
          <cell r="M38">
            <v>1454.4733776684197</v>
          </cell>
          <cell r="O38">
            <v>1849.8941499628033</v>
          </cell>
        </row>
        <row r="39">
          <cell r="E39" t="str">
            <v>SUMINISTRO E INSTALACION DE CERRAMIENTO ANTICOLADO, INCLUYE PERFIL TUBULAR 3" ALTURA 2.5 MTS EMBEBIDOS EN CONCRETO CON SEPARACION ENTRE TUBOS DE 19 CM, EXCAVACION. VIGA PISO (0.45 X 0.20 M)</v>
          </cell>
          <cell r="F39" t="str">
            <v>m</v>
          </cell>
          <cell r="G39">
            <v>596052</v>
          </cell>
          <cell r="I39">
            <v>184.91</v>
          </cell>
          <cell r="K39">
            <v>110215975.31999999</v>
          </cell>
          <cell r="M39">
            <v>8686.4804771670078</v>
          </cell>
          <cell r="O39">
            <v>11048.032686742417</v>
          </cell>
        </row>
        <row r="40">
          <cell r="E40" t="str">
            <v>Suministro e instalación de loseta podolacti amarila 40x 40x 3 (incluye levantamiento de la loseta existente afinado e instalación de la nueva loseta)</v>
          </cell>
          <cell r="F40" t="str">
            <v>m</v>
          </cell>
          <cell r="G40">
            <v>31034</v>
          </cell>
          <cell r="I40">
            <v>214.80438467156822</v>
          </cell>
          <cell r="K40">
            <v>6666239.2738974476</v>
          </cell>
          <cell r="M40">
            <v>525.38805867942449</v>
          </cell>
          <cell r="O40">
            <v>668.22281599227108</v>
          </cell>
        </row>
        <row r="41">
          <cell r="E41" t="str">
            <v>TALA DE ARBOLES CLASE I (H&lt;5m. Incluye Desenraíce, Retiro y Disposición Final)</v>
          </cell>
          <cell r="F41" t="str">
            <v>un</v>
          </cell>
          <cell r="G41">
            <v>94699</v>
          </cell>
          <cell r="I41">
            <v>48</v>
          </cell>
          <cell r="K41">
            <v>4545552</v>
          </cell>
          <cell r="M41">
            <v>358.24977814066904</v>
          </cell>
          <cell r="O41">
            <v>455.64544458714659</v>
          </cell>
        </row>
        <row r="42">
          <cell r="E42" t="str">
            <v>TALA DE ARBOLES CLASE II (5m&lt;H&lt;10m. Incluye Desenraíce, Retiro y Disposición Final)</v>
          </cell>
          <cell r="F42" t="str">
            <v>un</v>
          </cell>
          <cell r="G42">
            <v>162234</v>
          </cell>
          <cell r="I42">
            <v>20</v>
          </cell>
          <cell r="K42">
            <v>3244680</v>
          </cell>
          <cell r="M42">
            <v>255.7238131116894</v>
          </cell>
          <cell r="O42">
            <v>325.24623217224723</v>
          </cell>
        </row>
        <row r="43">
          <cell r="E43" t="str">
            <v>TALA DE ARBOLES CLASE III (10m&lt;H&lt;20m. Incluye Desenraíce, Retiro y Disposición Final)</v>
          </cell>
          <cell r="F43" t="str">
            <v>un</v>
          </cell>
          <cell r="G43">
            <v>169250</v>
          </cell>
          <cell r="I43">
            <v>7</v>
          </cell>
          <cell r="K43">
            <v>1184750</v>
          </cell>
          <cell r="M43">
            <v>93.374011484668443</v>
          </cell>
          <cell r="O43">
            <v>118.75916070801124</v>
          </cell>
        </row>
        <row r="44">
          <cell r="E44" t="str">
            <v>ACTUALIZACIÓN DE SISTEMA DE GESTIÓN DEL ARBOLADO URBANO UBICADO EN TERRENO, SIGAU POR ÁRBOL PARA TALA, BLOQUEO Y TRASLADO.</v>
          </cell>
          <cell r="F44" t="str">
            <v>un</v>
          </cell>
          <cell r="G44">
            <v>7196</v>
          </cell>
          <cell r="I44">
            <v>127</v>
          </cell>
          <cell r="K44">
            <v>913892</v>
          </cell>
          <cell r="M44">
            <v>72.026809119009599</v>
          </cell>
          <cell r="O44">
            <v>91.608395777814565</v>
          </cell>
        </row>
        <row r="45">
          <cell r="E45" t="str">
            <v>SUMINISTRO Y PLANTACION DE ROBLE H= 1.5m  (Incluye siembra, caja, tierra negra, abono y tutor. Incluye transporte y disposición final de escombros en sitio autorizado (Distancia de transporte 28 Km).</v>
          </cell>
          <cell r="F45" t="str">
            <v>un</v>
          </cell>
          <cell r="G45">
            <v>193780</v>
          </cell>
          <cell r="I45">
            <v>24</v>
          </cell>
          <cell r="K45">
            <v>4650720</v>
          </cell>
          <cell r="M45">
            <v>366.53841121922534</v>
          </cell>
          <cell r="O45">
            <v>466.1874689917384</v>
          </cell>
        </row>
        <row r="46">
          <cell r="E46" t="str">
            <v>SUMINISTRO Y PLANTACIÓN DE CALISTEMO H=1.5m (Incluye siembra,  tierra, abono y tutor. Incluye transporte y disposición final de escombros en sitio autorizado (distancia de transporte 28 Km))</v>
          </cell>
          <cell r="F46" t="str">
            <v>un</v>
          </cell>
          <cell r="G46">
            <v>163000</v>
          </cell>
          <cell r="I46">
            <v>7</v>
          </cell>
          <cell r="K46">
            <v>1141000</v>
          </cell>
          <cell r="M46">
            <v>89.925931296903741</v>
          </cell>
          <cell r="O46">
            <v>114.37366732883801</v>
          </cell>
        </row>
        <row r="47">
          <cell r="E47" t="str">
            <v>SUMINISTRO Y PLANTACIÓN DE ARRAYÁN H=1.3m (Incluye siembra,  tierra, abono y tutor. Incluye transporte y disposición final de escombros en sitio autorizado (distancia de transporte 28 Km))</v>
          </cell>
          <cell r="F47" t="str">
            <v>un</v>
          </cell>
          <cell r="G47">
            <v>160100</v>
          </cell>
          <cell r="I47">
            <v>16</v>
          </cell>
          <cell r="K47">
            <v>2561600</v>
          </cell>
          <cell r="M47">
            <v>201.88805049092778</v>
          </cell>
          <cell r="O47">
            <v>256.77439634491793</v>
          </cell>
        </row>
        <row r="48">
          <cell r="E48" t="str">
            <v>SUMINISTRO Y PLANTACION DE HEBE MORADO (INCLUYE 30 CM DE TIERRA NEGRA)</v>
          </cell>
          <cell r="F48" t="str">
            <v>m2</v>
          </cell>
          <cell r="G48">
            <v>82962</v>
          </cell>
          <cell r="I48">
            <v>253.82</v>
          </cell>
          <cell r="K48">
            <v>21057414.84</v>
          </cell>
          <cell r="M48">
            <v>1659.6035409222095</v>
          </cell>
          <cell r="O48">
            <v>2110.7920768759827</v>
          </cell>
        </row>
        <row r="49">
          <cell r="E49" t="str">
            <v>SUMINISTRO Y PLANTACION DE HIEDRA MIAMI. INCLUYE 30 CM DE TIERRA NEGRA.</v>
          </cell>
          <cell r="F49" t="str">
            <v>m2</v>
          </cell>
          <cell r="G49">
            <v>79550</v>
          </cell>
          <cell r="I49">
            <v>893.16</v>
          </cell>
          <cell r="K49">
            <v>71050878</v>
          </cell>
          <cell r="M49">
            <v>5599.7514229734343</v>
          </cell>
          <cell r="O49">
            <v>7122.1292583644645</v>
          </cell>
        </row>
        <row r="50">
          <cell r="E50" t="str">
            <v>Pasto kucuyo cortado a maquina (Suministro y riegó de tierra fértil de 10 cm de espesor e instalación y siembra de pasto y salado, nivelacion suministro y plantacion)</v>
          </cell>
          <cell r="F50" t="str">
            <v>m2</v>
          </cell>
          <cell r="G50">
            <v>49382</v>
          </cell>
          <cell r="I50">
            <v>4644.2322621502617</v>
          </cell>
          <cell r="K50">
            <v>229341477.56950423</v>
          </cell>
          <cell r="M50">
            <v>18075.14982948784</v>
          </cell>
          <cell r="O50">
            <v>22989.15500459127</v>
          </cell>
        </row>
      </sheetData>
      <sheetData sheetId="3">
        <row r="14">
          <cell r="D14">
            <v>3834.6107784431138</v>
          </cell>
          <cell r="E14">
            <v>3647.7844311377244</v>
          </cell>
          <cell r="F14">
            <v>3986.4071856287424</v>
          </cell>
        </row>
        <row r="21">
          <cell r="D21">
            <v>2844.4311377245508</v>
          </cell>
          <cell r="E21">
            <v>2559.5209580838323</v>
          </cell>
          <cell r="F21">
            <v>3056.9461077844312</v>
          </cell>
        </row>
        <row r="28">
          <cell r="D28">
            <v>5452.9940119760477</v>
          </cell>
          <cell r="E28">
            <v>5100.3592814371259</v>
          </cell>
          <cell r="F28">
            <v>4170.8982035928148</v>
          </cell>
        </row>
      </sheetData>
      <sheetData sheetId="4">
        <row r="12">
          <cell r="H12">
            <v>0.57447801236439977</v>
          </cell>
        </row>
        <row r="18">
          <cell r="H18">
            <v>0.42552198763560012</v>
          </cell>
        </row>
        <row r="26">
          <cell r="H26">
            <v>1</v>
          </cell>
        </row>
      </sheetData>
      <sheetData sheetId="5">
        <row r="6">
          <cell r="E6" t="str">
            <v>PRELIMINARES</v>
          </cell>
          <cell r="P6">
            <v>2713972.4006370748</v>
          </cell>
        </row>
        <row r="7">
          <cell r="E7" t="str">
            <v>REPLANTEO GENERAL</v>
          </cell>
          <cell r="F7" t="str">
            <v>m2</v>
          </cell>
          <cell r="G7">
            <v>506</v>
          </cell>
          <cell r="I7">
            <v>4217.0991056325765</v>
          </cell>
          <cell r="K7">
            <v>2133852.1474500839</v>
          </cell>
          <cell r="M7">
            <v>2133852.1474500839</v>
          </cell>
          <cell r="O7">
            <v>2713972.4006370748</v>
          </cell>
        </row>
        <row r="9">
          <cell r="K9">
            <v>2133852.1474500839</v>
          </cell>
          <cell r="M9">
            <v>2133852.1474500839</v>
          </cell>
          <cell r="O9">
            <v>2713972.4006370748</v>
          </cell>
        </row>
        <row r="10">
          <cell r="E10" t="str">
            <v>MOVIMIENTO DE TIERRAS</v>
          </cell>
          <cell r="P10">
            <v>6556172.8671458364</v>
          </cell>
        </row>
        <row r="11">
          <cell r="E11" t="str">
            <v>EXCAVACION MANUAL EN MATERIAL COMUN.</v>
          </cell>
          <cell r="F11" t="str">
            <v>m3</v>
          </cell>
          <cell r="G11">
            <v>20121</v>
          </cell>
          <cell r="I11">
            <v>151.51762584030166</v>
          </cell>
          <cell r="K11">
            <v>3048686.1495327097</v>
          </cell>
          <cell r="M11">
            <v>3048686.1495327097</v>
          </cell>
          <cell r="O11">
            <v>3877517.9798298739</v>
          </cell>
        </row>
        <row r="12">
          <cell r="E12" t="str">
            <v>NIVELACION Y Compactación DE SUBRASANTE</v>
          </cell>
          <cell r="F12" t="str">
            <v>m3</v>
          </cell>
          <cell r="G12">
            <v>893</v>
          </cell>
          <cell r="I12">
            <v>110.00862937883134</v>
          </cell>
          <cell r="K12">
            <v>98237.706035296389</v>
          </cell>
          <cell r="M12">
            <v>98237.706035296389</v>
          </cell>
          <cell r="O12">
            <v>124945.12480646429</v>
          </cell>
        </row>
        <row r="13">
          <cell r="E13" t="str">
            <v>Descapote a Maquina en Matenal Común, E=0 20ml (Incluye Cargue)</v>
          </cell>
          <cell r="F13" t="str">
            <v>m2</v>
          </cell>
          <cell r="G13">
            <v>4155</v>
          </cell>
          <cell r="I13">
            <v>483.23613938955219</v>
          </cell>
          <cell r="K13">
            <v>2007846.1591635894</v>
          </cell>
          <cell r="M13">
            <v>2007846.1591635894</v>
          </cell>
          <cell r="O13">
            <v>2553709.7625094983</v>
          </cell>
        </row>
        <row r="15">
          <cell r="K15">
            <v>5154770.0147315953</v>
          </cell>
          <cell r="M15">
            <v>5154770.0147315953</v>
          </cell>
          <cell r="O15">
            <v>6556172.8671458364</v>
          </cell>
        </row>
        <row r="16">
          <cell r="E16" t="str">
            <v>ESTABILIZACIÓN DE TALUDES</v>
          </cell>
          <cell r="P16">
            <v>3774015310.4566035</v>
          </cell>
        </row>
        <row r="17">
          <cell r="E17" t="str">
            <v>SUMINISTRO E INSTALACIÓN DE BARRERA DINAMICA GBE 100 A-R. ALTURA DE 3 M (Incluye pernos, anclajes, malla. postes de acero y todos los accesorios para su correcta instslacion)</v>
          </cell>
          <cell r="F17" t="str">
            <v>m</v>
          </cell>
          <cell r="G17">
            <v>3092673</v>
          </cell>
          <cell r="I17">
            <v>49.8</v>
          </cell>
          <cell r="K17">
            <v>154015115.40000001</v>
          </cell>
          <cell r="M17">
            <v>154015115.40000001</v>
          </cell>
          <cell r="O17">
            <v>195886473.66033685</v>
          </cell>
        </row>
        <row r="18">
          <cell r="E18" t="str">
            <v>Anclajes (rtduye suministro de materiales. fuerza. arandelas, cemento, acero y platina de acero de 0.15*0.15*3/4", perforación llenador</v>
          </cell>
          <cell r="F18" t="str">
            <v>m</v>
          </cell>
          <cell r="G18">
            <v>158174</v>
          </cell>
          <cell r="I18">
            <v>5577.16</v>
          </cell>
          <cell r="K18">
            <v>882161705.84000003</v>
          </cell>
          <cell r="M18">
            <v>882161705.84000003</v>
          </cell>
          <cell r="O18">
            <v>1121990820.8774748</v>
          </cell>
        </row>
        <row r="19">
          <cell r="E19" t="str">
            <v>Micropilotes inyectados de 25 cm de diámetro (incluye suministro e instalación de concreto de 3000 psi. grava fina, perforación en roca, suministro y armado do acero y accesorias para llenado a la longitud de diseño) no incluye cabezal</v>
          </cell>
          <cell r="F19" t="str">
            <v>m</v>
          </cell>
          <cell r="G19">
            <v>174944</v>
          </cell>
          <cell r="I19">
            <v>416</v>
          </cell>
          <cell r="K19">
            <v>72776704</v>
          </cell>
          <cell r="M19">
            <v>72776704</v>
          </cell>
          <cell r="O19">
            <v>92562161.020087332</v>
          </cell>
        </row>
        <row r="20">
          <cell r="E20" t="str">
            <v>Corcreto lanzado 3000 PSI grava fina, para revestimiento de taludes (suministro. Instalación, aditivo para concreto y equipos necesarios para su ejecución)</v>
          </cell>
          <cell r="F20" t="str">
            <v>m3</v>
          </cell>
          <cell r="G20">
            <v>813884</v>
          </cell>
          <cell r="I20">
            <v>211.22</v>
          </cell>
          <cell r="K20">
            <v>171908578.47999999</v>
          </cell>
          <cell r="M20">
            <v>171908578.47999999</v>
          </cell>
          <cell r="O20">
            <v>218644547.60138735</v>
          </cell>
        </row>
        <row r="21">
          <cell r="E21" t="str">
            <v>Malla electrosoldada para estabilización de taludes (incluye: suministro , instalación de malla. materiales de fijacion,  grapas cu amarre).</v>
          </cell>
          <cell r="F21" t="str">
            <v>m2</v>
          </cell>
          <cell r="G21">
            <v>25431.000354987576</v>
          </cell>
          <cell r="I21">
            <v>704.25</v>
          </cell>
          <cell r="K21">
            <v>17909782</v>
          </cell>
          <cell r="M21">
            <v>17909782</v>
          </cell>
          <cell r="O21">
            <v>22778829.408359323</v>
          </cell>
        </row>
        <row r="22">
          <cell r="E22" t="str">
            <v>Malla tipo Tecco o similar, para estabilizacion de taludes. (induye siministro, instalación de la malla. G65/3mm o similar, materiales de fijacion al talud como barras D=32 mm. Placas de amarre, .anclajes flexibles perimetrales. grapas de amanre y grapas de unión. No ocluye pernos de estabilización.</v>
          </cell>
          <cell r="F22" t="str">
            <v>m2</v>
          </cell>
          <cell r="G22">
            <v>401726.0001372401</v>
          </cell>
          <cell r="I22">
            <v>3351.79</v>
          </cell>
          <cell r="K22">
            <v>1346501190</v>
          </cell>
          <cell r="M22">
            <v>1346501190</v>
          </cell>
          <cell r="O22">
            <v>1712568076.2145975</v>
          </cell>
        </row>
        <row r="23">
          <cell r="E23" t="str">
            <v>Visita de control y monitoreo de instrumentación geotecnica incluye informe de instrumentacion y control de lecturas sobre equipos instalados y cuadrilla de topografía</v>
          </cell>
          <cell r="F23" t="str">
            <v>Visita</v>
          </cell>
          <cell r="G23">
            <v>690574</v>
          </cell>
          <cell r="I23">
            <v>87</v>
          </cell>
          <cell r="K23">
            <v>60079938</v>
          </cell>
          <cell r="M23">
            <v>60079938</v>
          </cell>
          <cell r="O23">
            <v>76413585.523643166</v>
          </cell>
        </row>
        <row r="24">
          <cell r="E24" t="str">
            <v>INSTALACIÓN DE INCLINÓMETROS. PARA MEDIR DEFORMACIONES HORIZONTALES. PROFUNDIDAD DE 15 M (INCLUYE ACCESORIOS Y MATERIALES DE INSTALACIÓN. PERFORACION MECÁNICA SlN RECUPERACIÓN DE 2.5" EN ROCA Y CAJA DE PROTECCIÓN METALICA)</v>
          </cell>
          <cell r="F24" t="str">
            <v>un</v>
          </cell>
          <cell r="G24">
            <v>7184932</v>
          </cell>
          <cell r="I24">
            <v>31</v>
          </cell>
          <cell r="K24">
            <v>222732892</v>
          </cell>
          <cell r="M24">
            <v>222732892</v>
          </cell>
          <cell r="O24">
            <v>283286225.95732999</v>
          </cell>
        </row>
        <row r="25">
          <cell r="E25" t="str">
            <v>Drenes. Perforación para drenes horizontales de 20 ml de profundidad y diámetro 2' (Incluye perforación. Armado  e instalación).</v>
          </cell>
          <cell r="F25" t="str">
            <v>m</v>
          </cell>
          <cell r="G25">
            <v>89140</v>
          </cell>
          <cell r="I25">
            <v>440</v>
          </cell>
          <cell r="K25">
            <v>39221600</v>
          </cell>
          <cell r="M25">
            <v>39221600</v>
          </cell>
          <cell r="O25">
            <v>49884590.193387397</v>
          </cell>
        </row>
      </sheetData>
      <sheetData sheetId="6" refreshError="1"/>
      <sheetData sheetId="7">
        <row r="4">
          <cell r="E4" t="str">
            <v>PRELIMINARES, MOVIMIENTO DE TIERRAS Y RELLENOS</v>
          </cell>
          <cell r="P4">
            <v>51677267.204393364</v>
          </cell>
        </row>
        <row r="5">
          <cell r="E5" t="str">
            <v>REPLANTEO GENERAL</v>
          </cell>
          <cell r="F5" t="str">
            <v>m2</v>
          </cell>
          <cell r="G5">
            <v>506</v>
          </cell>
          <cell r="I5">
            <v>3446.6598924019318</v>
          </cell>
          <cell r="L5">
            <v>1744009.9055553775</v>
          </cell>
          <cell r="M5">
            <v>72667.079398140733</v>
          </cell>
          <cell r="O5">
            <v>92422.733298146792</v>
          </cell>
        </row>
        <row r="6">
          <cell r="E6" t="str">
            <v>DEMOLICION PISOS DE CONCRETO (incluye cargue)</v>
          </cell>
          <cell r="F6" t="str">
            <v>m3</v>
          </cell>
          <cell r="G6">
            <v>37683</v>
          </cell>
          <cell r="I6">
            <v>66.302999999999997</v>
          </cell>
          <cell r="L6">
            <v>2498495.949</v>
          </cell>
          <cell r="M6">
            <v>104103.997875</v>
          </cell>
          <cell r="O6">
            <v>132406.25755929507</v>
          </cell>
        </row>
        <row r="7">
          <cell r="E7" t="str">
            <v>DEMOLICION PISOS DE CONCRETO (Espesor variable. Incluye Cargue)</v>
          </cell>
          <cell r="F7" t="str">
            <v>m2</v>
          </cell>
          <cell r="G7">
            <v>4849.0000267316109</v>
          </cell>
          <cell r="I7">
            <v>2132.3069999999998</v>
          </cell>
          <cell r="L7">
            <v>10339556.699999999</v>
          </cell>
          <cell r="M7">
            <v>430814.86249999999</v>
          </cell>
          <cell r="O7">
            <v>547938.45393948839</v>
          </cell>
        </row>
        <row r="8">
          <cell r="E8" t="str">
            <v>DEMOLICION CONCRETO ESTRUCTURAL (Incluye Cargue)</v>
          </cell>
          <cell r="F8" t="str">
            <v>m3</v>
          </cell>
          <cell r="G8">
            <v>130275</v>
          </cell>
          <cell r="I8">
            <v>221.66264839087304</v>
          </cell>
          <cell r="L8">
            <v>28877101.519120988</v>
          </cell>
          <cell r="M8">
            <v>1203212.5632967078</v>
          </cell>
          <cell r="O8">
            <v>1530324.2508105601</v>
          </cell>
        </row>
        <row r="9">
          <cell r="E9" t="str">
            <v>EXCAVACION MANUAL EN MATERIAL COMUN.</v>
          </cell>
          <cell r="F9" t="str">
            <v>m3</v>
          </cell>
          <cell r="G9">
            <v>20121</v>
          </cell>
          <cell r="I9">
            <v>860.87264414931406</v>
          </cell>
          <cell r="L9">
            <v>17321618.472928349</v>
          </cell>
          <cell r="M9">
            <v>721734.10303868121</v>
          </cell>
          <cell r="O9">
            <v>917948.52730833634</v>
          </cell>
        </row>
        <row r="10">
          <cell r="E10" t="str">
            <v>EXCAVACION MECANICA EN MATERIAL COMUN (Incluyo Caryuo).</v>
          </cell>
          <cell r="F10" t="str">
            <v>m3</v>
          </cell>
          <cell r="G10">
            <v>3470.9999979872746</v>
          </cell>
          <cell r="I10">
            <v>2003.4694472473363</v>
          </cell>
          <cell r="L10">
            <v>6954042.4473630702</v>
          </cell>
          <cell r="M10">
            <v>289751.76864012791</v>
          </cell>
          <cell r="O10">
            <v>368525.20642763114</v>
          </cell>
        </row>
        <row r="11">
          <cell r="E11" t="str">
            <v>NIVELACION Y Compactación DE SUBRASANTE</v>
          </cell>
          <cell r="F11" t="str">
            <v>m3</v>
          </cell>
          <cell r="G11">
            <v>893</v>
          </cell>
          <cell r="I11">
            <v>89.910699559253402</v>
          </cell>
          <cell r="L11">
            <v>80290.254706413281</v>
          </cell>
          <cell r="M11">
            <v>3345.4272794338867</v>
          </cell>
          <cell r="O11">
            <v>4254.9327119836598</v>
          </cell>
        </row>
        <row r="12">
          <cell r="E12" t="str">
            <v>EXCAVACION MECANICA EN ROCA (Incluye Cargue).</v>
          </cell>
          <cell r="F12" t="str">
            <v>m3</v>
          </cell>
          <cell r="G12">
            <v>64836</v>
          </cell>
          <cell r="I12">
            <v>4320.5649999999996</v>
          </cell>
          <cell r="L12">
            <v>280128152.33999997</v>
          </cell>
          <cell r="M12">
            <v>11672006.347499998</v>
          </cell>
          <cell r="O12">
            <v>14845219.302110415</v>
          </cell>
        </row>
        <row r="13">
          <cell r="E13" t="str">
            <v>TRANSPORTE Y DlSPOSlClON FINAL DE ESCOMBROS EN SITIO AUTORIZADO (distancia de transporte 21 Km).</v>
          </cell>
          <cell r="F13" t="str">
            <v>m3</v>
          </cell>
          <cell r="G13">
            <v>18364</v>
          </cell>
          <cell r="I13">
            <v>10696.6535</v>
          </cell>
          <cell r="L13">
            <v>196433344.87400001</v>
          </cell>
          <cell r="M13">
            <v>8184722.7030833336</v>
          </cell>
          <cell r="O13">
            <v>10409864.40863774</v>
          </cell>
        </row>
        <row r="14">
          <cell r="E14" t="str">
            <v>Descapote a Maquina en Matenal Común, E=0 20ml (Incluye Cargue)</v>
          </cell>
          <cell r="F14" t="str">
            <v>m2</v>
          </cell>
          <cell r="G14">
            <v>4155</v>
          </cell>
          <cell r="I14">
            <v>789.90347557567384</v>
          </cell>
          <cell r="L14">
            <v>3282048.9410169246</v>
          </cell>
          <cell r="M14">
            <v>136752.03920903851</v>
          </cell>
          <cell r="O14">
            <v>173930.16689918135</v>
          </cell>
        </row>
        <row r="15">
          <cell r="E15" t="str">
            <v>SUMINISTRO. EXTENDIDO MANUAL, NIVELACIÓN. HUMEDECIMIENTO Y COMACTACIÓN DE MATERIAL SELECCIONADO</v>
          </cell>
          <cell r="F15" t="str">
            <v>m3</v>
          </cell>
          <cell r="G15">
            <v>47052.999987262854</v>
          </cell>
          <cell r="I15">
            <v>9085.2319032146534</v>
          </cell>
          <cell r="L15">
            <v>427487416.62623918</v>
          </cell>
          <cell r="M15">
            <v>17811975.692759965</v>
          </cell>
          <cell r="O15">
            <v>22654432.964690588</v>
          </cell>
        </row>
        <row r="17">
          <cell r="O17">
            <v>51677267.204393364</v>
          </cell>
        </row>
        <row r="18">
          <cell r="E18" t="str">
            <v>SUBESTRUCTURA</v>
          </cell>
          <cell r="P18">
            <v>158010804.64399055</v>
          </cell>
        </row>
        <row r="19">
          <cell r="E19" t="str">
            <v>CONCRETO 4000 PSI PARA MURO DE CONTENCION (Premezclado, incluye Suministro , formaleta y colocación, no incluye refuerzo y curado).</v>
          </cell>
          <cell r="F19" t="str">
            <v>m3</v>
          </cell>
          <cell r="G19">
            <v>631297</v>
          </cell>
          <cell r="I19">
            <v>476.65232018561483</v>
          </cell>
          <cell r="L19">
            <v>300909179.77621806</v>
          </cell>
          <cell r="M19">
            <v>12537882.490675753</v>
          </cell>
          <cell r="O19">
            <v>15946497.081715358</v>
          </cell>
        </row>
        <row r="20">
          <cell r="E20" t="str">
            <v>CONCRETO 4000 PSI PARA DADOS (Premezclado, Incluye Suministro, Formaleta y Colocación. No incluye refuerzo y curado)</v>
          </cell>
          <cell r="F20" t="str">
            <v>m3</v>
          </cell>
          <cell r="G20">
            <v>523592.99997560971</v>
          </cell>
          <cell r="I20">
            <v>817.65545707656599</v>
          </cell>
          <cell r="L20">
            <v>428118673.71714759</v>
          </cell>
          <cell r="M20">
            <v>17838278.071547817</v>
          </cell>
          <cell r="O20">
            <v>22687886.046332929</v>
          </cell>
        </row>
        <row r="21">
          <cell r="E21" t="str">
            <v>Concreto para Solado de limpieza de 2000 PSI (14 MPA). Espesor 0.05 m</v>
          </cell>
          <cell r="F21" t="str">
            <v>m2</v>
          </cell>
          <cell r="G21">
            <v>23909</v>
          </cell>
          <cell r="I21">
            <v>495.28283690750249</v>
          </cell>
          <cell r="L21">
            <v>11841717.347621476</v>
          </cell>
          <cell r="M21">
            <v>493404.88948422816</v>
          </cell>
          <cell r="O21">
            <v>627544.53442323417</v>
          </cell>
        </row>
        <row r="22">
          <cell r="E22" t="str">
            <v>Caisson Diámetro 1.50 ml, en Concreto de 3500 PSI {24,5 MPA), Premezclado acelerado a 3 Días. Incluye Suministro, Formaleta, Coiocacton y Curado. No Induye Acero de Refuerzo. Según Norma NSR-10</v>
          </cell>
          <cell r="F22" t="str">
            <v>m</v>
          </cell>
          <cell r="G22">
            <v>2519035</v>
          </cell>
          <cell r="I22">
            <v>116</v>
          </cell>
          <cell r="L22">
            <v>292208060</v>
          </cell>
          <cell r="M22">
            <v>12175335.833333334</v>
          </cell>
          <cell r="O22">
            <v>15485386.58577667</v>
          </cell>
        </row>
        <row r="23">
          <cell r="E23" t="str">
            <v>Pilotes D= 1.20 en concreto de 3500 psi. Según especificación Invias 212 - Art 623</v>
          </cell>
          <cell r="F23" t="str">
            <v>m</v>
          </cell>
          <cell r="G23">
            <v>1936375</v>
          </cell>
          <cell r="I23">
            <v>1006.3</v>
          </cell>
          <cell r="L23">
            <v>1948574162.5</v>
          </cell>
          <cell r="M23">
            <v>81190590.104166672</v>
          </cell>
          <cell r="O23">
            <v>103263490.39574236</v>
          </cell>
        </row>
        <row r="25">
          <cell r="O25">
            <v>158010804.64399055</v>
          </cell>
        </row>
        <row r="26">
          <cell r="E26" t="str">
            <v>ESTRUCTURA</v>
          </cell>
          <cell r="P26">
            <v>315582746.94106328</v>
          </cell>
        </row>
        <row r="27">
          <cell r="E27" t="str">
            <v>CONCRETO 4000 PSI PARA COLUMNAS Y PEDESTALES (PREMEZCLADO, INCL. SUMINISTRO, FORMALETEO Y COLOCACIÓN. NO INCL. REFUERZO, CURADO)</v>
          </cell>
          <cell r="F27" t="str">
            <v>m3</v>
          </cell>
          <cell r="G27">
            <v>543774</v>
          </cell>
          <cell r="I27">
            <v>33.467780742459396</v>
          </cell>
          <cell r="L27">
            <v>18198909.005450115</v>
          </cell>
          <cell r="M27">
            <v>758287.87522708811</v>
          </cell>
          <cell r="O27">
            <v>964440.00000810181</v>
          </cell>
        </row>
        <row r="28">
          <cell r="E28" t="str">
            <v>Base en Concreto 4000 PSI {28 MPA) Premezclado a la Vísta para Soporte de Torres 1 -24. Incluye Pernos de anclaje de Nivelación y Platinas. Suministro Fundida, Colocación y Curado, no incluye Acero de Refuerzo. Según Noma NSR-10</v>
          </cell>
          <cell r="F28" t="str">
            <v>m3</v>
          </cell>
          <cell r="G28">
            <v>912579</v>
          </cell>
          <cell r="I28">
            <v>437.07</v>
          </cell>
          <cell r="L28">
            <v>398860903.52999997</v>
          </cell>
          <cell r="M28">
            <v>16619204.313749999</v>
          </cell>
          <cell r="O28">
            <v>21137388.493370861</v>
          </cell>
        </row>
        <row r="29">
          <cell r="E29" t="str">
            <v>Base en Concreto 5000 PSl (35 MPA) Premezclado Acelerado a 3 Días a la Vista para Soporte de Mástil en Estacones. Incluye Pernos, Insertos de Anclajes de Nivelación y Platinas, Suministro, Formaleteo, Colocación y Curado, no induye acero de Refuerzo, Según Norma NSR-10</v>
          </cell>
          <cell r="F29" t="str">
            <v>m3</v>
          </cell>
          <cell r="G29">
            <v>1028312</v>
          </cell>
          <cell r="I29">
            <v>976.3</v>
          </cell>
          <cell r="L29">
            <v>1003941005.5999999</v>
          </cell>
          <cell r="M29">
            <v>41830875.233333327</v>
          </cell>
          <cell r="O29">
            <v>53203236.697267614</v>
          </cell>
        </row>
        <row r="30">
          <cell r="E30" t="str">
            <v>Construcción de Muro Pantalla en Concreto 3500 psi. Según especificación INVIAS 212 - &lt;Art 621</v>
          </cell>
          <cell r="F30" t="str">
            <v>m3</v>
          </cell>
          <cell r="G30">
            <v>1553692</v>
          </cell>
          <cell r="I30">
            <v>100</v>
          </cell>
          <cell r="L30">
            <v>155369200</v>
          </cell>
          <cell r="M30">
            <v>6473716.666666667</v>
          </cell>
          <cell r="O30">
            <v>8233695.2838427946</v>
          </cell>
        </row>
        <row r="31">
          <cell r="E31" t="str">
            <v>ACERO DE REFUERZO (Incluye Suministro, Figurado y Fijación)</v>
          </cell>
          <cell r="F31" t="str">
            <v>kg</v>
          </cell>
          <cell r="G31">
            <v>2432</v>
          </cell>
          <cell r="I31">
            <v>767539.99999999988</v>
          </cell>
          <cell r="L31">
            <v>1866657279.9999998</v>
          </cell>
          <cell r="M31">
            <v>77777386.666666657</v>
          </cell>
          <cell r="O31">
            <v>98922355.543356195</v>
          </cell>
        </row>
        <row r="32">
          <cell r="E32" t="str">
            <v xml:space="preserve">ACERO ASTM A500 GRADO C. Fy=345MPa, Fu=427MPa. (SUMINISTRO E INSTALACIÓN). </v>
          </cell>
          <cell r="F32" t="str">
            <v>kg</v>
          </cell>
          <cell r="G32">
            <v>6572</v>
          </cell>
          <cell r="I32">
            <v>382226.87000000005</v>
          </cell>
          <cell r="L32">
            <v>2511994989.6400003</v>
          </cell>
          <cell r="M32">
            <v>104666457.90166669</v>
          </cell>
          <cell r="O32">
            <v>133121630.92321771</v>
          </cell>
        </row>
        <row r="34">
          <cell r="O34">
            <v>315582746.94106328</v>
          </cell>
        </row>
        <row r="35">
          <cell r="E35" t="str">
            <v>SISTEMA DE ALUMBRADO Y FUERZA</v>
          </cell>
          <cell r="P35">
            <v>861125.83410480351</v>
          </cell>
        </row>
        <row r="36">
          <cell r="E36" t="str">
            <v>SUMINISTRO E INSTALACION OE CONECTOR DE TORNILLO CON CHAQUETA AISLANTE PARA DERIVACION DESDE RED AÉREA OE BAJA TENSIÓN.</v>
          </cell>
          <cell r="F36" t="str">
            <v>un</v>
          </cell>
          <cell r="G36">
            <v>28032</v>
          </cell>
          <cell r="I36">
            <v>18</v>
          </cell>
          <cell r="L36">
            <v>504576</v>
          </cell>
          <cell r="M36">
            <v>21024</v>
          </cell>
          <cell r="O36">
            <v>26739.695071740487</v>
          </cell>
        </row>
        <row r="37">
          <cell r="E37" t="str">
            <v>SJMINISTRO E INSTALACIÓN DE ALIMENTADOR EN 3X4 AWG LSZH DESDE POSTE HASTA CAJA CS 2'4 UBICADA EN LA BASE DE LA PILONA</v>
          </cell>
          <cell r="F37" t="str">
            <v>m</v>
          </cell>
          <cell r="G37">
            <v>40420</v>
          </cell>
          <cell r="I37">
            <v>389.53</v>
          </cell>
          <cell r="L37">
            <v>15744802.6</v>
          </cell>
          <cell r="M37">
            <v>656033.44166666665</v>
          </cell>
          <cell r="O37">
            <v>834386.13903306297</v>
          </cell>
        </row>
      </sheetData>
      <sheetData sheetId="8">
        <row r="6">
          <cell r="E6" t="str">
            <v>PRELIMINARES, MOVIMIENTO DE TIERRAS Y RELLENOS</v>
          </cell>
          <cell r="P6">
            <v>193807.81174150255</v>
          </cell>
        </row>
        <row r="7">
          <cell r="E7" t="str">
            <v>REPLANTEO GENERAL</v>
          </cell>
          <cell r="F7" t="str">
            <v>m2</v>
          </cell>
          <cell r="G7">
            <v>506</v>
          </cell>
          <cell r="I7">
            <v>3446.6598924019318</v>
          </cell>
          <cell r="K7">
            <v>1744009.9055553775</v>
          </cell>
          <cell r="M7">
            <v>348.48694890926163</v>
          </cell>
          <cell r="O7">
            <v>443.22844132015132</v>
          </cell>
        </row>
        <row r="8">
          <cell r="E8" t="str">
            <v>DEMOLICION CONCRETO ESTRUCTURAL (Incluye Cargue)</v>
          </cell>
          <cell r="F8" t="str">
            <v>m3</v>
          </cell>
          <cell r="G8">
            <v>130275</v>
          </cell>
          <cell r="I8">
            <v>221.66264839087302</v>
          </cell>
          <cell r="K8">
            <v>28877101.519120984</v>
          </cell>
          <cell r="M8">
            <v>5770.2040393726056</v>
          </cell>
          <cell r="O8">
            <v>7338.922018386068</v>
          </cell>
        </row>
        <row r="9">
          <cell r="E9" t="str">
            <v>EXCAVACION MANUAL EN MATERIAL COMUN.</v>
          </cell>
          <cell r="F9" t="str">
            <v>m3</v>
          </cell>
          <cell r="G9">
            <v>20121</v>
          </cell>
          <cell r="I9">
            <v>860.87264414931406</v>
          </cell>
          <cell r="K9">
            <v>17321618.472928349</v>
          </cell>
          <cell r="M9">
            <v>3461.194774509514</v>
          </cell>
          <cell r="O9">
            <v>4402.1733663568284</v>
          </cell>
        </row>
        <row r="10">
          <cell r="E10" t="str">
            <v>EXCAVACION MECANICA EN MATERIAL COMUN (Incluyo Caryuo).</v>
          </cell>
          <cell r="F10" t="str">
            <v>m3</v>
          </cell>
          <cell r="G10">
            <v>3470.9999979872746</v>
          </cell>
          <cell r="I10">
            <v>2003.4694472473363</v>
          </cell>
          <cell r="K10">
            <v>6954042.4473630702</v>
          </cell>
          <cell r="M10">
            <v>1389.5523341625315</v>
          </cell>
          <cell r="O10">
            <v>1767.3233305618021</v>
          </cell>
        </row>
        <row r="11">
          <cell r="E11" t="str">
            <v>NIVELACION Y Compactación DE SUBRASANTE</v>
          </cell>
          <cell r="F11" t="str">
            <v>m3</v>
          </cell>
          <cell r="G11">
            <v>893</v>
          </cell>
          <cell r="I11">
            <v>89.910699559253388</v>
          </cell>
          <cell r="K11">
            <v>80290.254706413281</v>
          </cell>
          <cell r="M11">
            <v>16.043547574275514</v>
          </cell>
          <cell r="O11">
            <v>20.405230688978737</v>
          </cell>
        </row>
        <row r="12">
          <cell r="E12" t="str">
            <v>EXCAVACION MECANICA EN ROCA (Incluye Cargue).</v>
          </cell>
          <cell r="F12" t="str">
            <v>m3</v>
          </cell>
          <cell r="G12">
            <v>64836</v>
          </cell>
          <cell r="I12">
            <v>4320.5649999999996</v>
          </cell>
          <cell r="K12">
            <v>280128152.33999997</v>
          </cell>
          <cell r="M12">
            <v>55975.029041746275</v>
          </cell>
          <cell r="O12">
            <v>71192.694454343291</v>
          </cell>
        </row>
        <row r="13">
          <cell r="E13" t="str">
            <v>SUMINISTRO. EXTENDIDO MANUAL, NIVELACIÓN. HUMEDECIMIENTO Y COMACTACIÓN DE MATERIAL SELECCIONADO</v>
          </cell>
          <cell r="F13" t="str">
            <v>m3</v>
          </cell>
          <cell r="G13">
            <v>47052.999987262854</v>
          </cell>
          <cell r="I13">
            <v>9085.2319032146534</v>
          </cell>
          <cell r="K13">
            <v>427487416.62623918</v>
          </cell>
          <cell r="M13">
            <v>85420.263407127815</v>
          </cell>
          <cell r="O13">
            <v>108643.06489984541</v>
          </cell>
        </row>
        <row r="15">
          <cell r="K15">
            <v>762592631.56591332</v>
          </cell>
          <cell r="M15">
            <v>152380.77409340229</v>
          </cell>
          <cell r="O15">
            <v>193807.81174150255</v>
          </cell>
        </row>
        <row r="17">
          <cell r="E17" t="str">
            <v>URBANISMO, ESPACIO PÚBLICO Y PAISAJISMO</v>
          </cell>
          <cell r="P17">
            <v>100584.7215831471</v>
          </cell>
        </row>
        <row r="18">
          <cell r="E18" t="str">
            <v>SUMINISTRO E INSTALACION DE BORDLLO PREFABRICADO EN CONCRETO A80, INCLUYE 5 CM DE MORTERO DE NIVELACION 2000 PSl. SEGÚN ESPECIFICACION IDU 2015</v>
          </cell>
          <cell r="F18" t="str">
            <v>m</v>
          </cell>
          <cell r="G18">
            <v>71875</v>
          </cell>
          <cell r="I18">
            <v>933.12446075605214</v>
          </cell>
          <cell r="K18">
            <v>67068320.616841249</v>
          </cell>
          <cell r="M18">
            <v>13401.549122961096</v>
          </cell>
          <cell r="O18">
            <v>17044.964661193437</v>
          </cell>
        </row>
        <row r="19">
          <cell r="E19" t="str">
            <v>SUMINISTRO E INSTALACION DE SARDNEL BAJO PREFABRICADO EN CONCRETO A 85. INCLUYE S CM DE MORTERO DE NIVELACION 2000 PSl, SEGÚN ESPECIFICACION IDU 2015</v>
          </cell>
          <cell r="F19" t="str">
            <v>m</v>
          </cell>
          <cell r="G19">
            <v>81365</v>
          </cell>
          <cell r="I19">
            <v>20.393339326879317</v>
          </cell>
          <cell r="K19">
            <v>1659304.0543315357</v>
          </cell>
          <cell r="M19">
            <v>331.56107965030338</v>
          </cell>
          <cell r="O19">
            <v>421.70101633876385</v>
          </cell>
        </row>
        <row r="20">
          <cell r="E20" t="str">
            <v>SUMINISTRO E INSTALACION OE ADOQJIN DE ARCILLA 20X10X6CM (INCLUYE BASE 5CM MORTERO 2000 Y ARENA DE SELLO). SEGÚN ESPECIFICACION IDU 2015</v>
          </cell>
          <cell r="F20" t="str">
            <v>m2</v>
          </cell>
          <cell r="G20">
            <v>78361</v>
          </cell>
          <cell r="I20">
            <v>1165.1419333525953</v>
          </cell>
          <cell r="K20">
            <v>91301687.039442718</v>
          </cell>
          <cell r="M20">
            <v>18243.844972033829</v>
          </cell>
          <cell r="O20">
            <v>23203.71249468657</v>
          </cell>
        </row>
        <row r="21">
          <cell r="E21" t="str">
            <v>SUMINISTRO E INSTALACION DE LOSETA PREFABRICADA EN CONCRETO A50 INCLUYE 5 CM DE MORTERO DE NIVELACION 2000 PSl. SEGÚN ESPECIFICACION IDU 2015</v>
          </cell>
          <cell r="F21" t="str">
            <v>m2</v>
          </cell>
          <cell r="G21">
            <v>98460</v>
          </cell>
          <cell r="I21">
            <v>1183.2724458503787</v>
          </cell>
          <cell r="K21">
            <v>116505005.0184283</v>
          </cell>
          <cell r="M21">
            <v>23279.955923530793</v>
          </cell>
          <cell r="O21">
            <v>29608.967022392124</v>
          </cell>
        </row>
        <row r="22">
          <cell r="E22" t="str">
            <v>SUMINISTRO E INSTALACION DE ADOQUIN DE CONCRETO 20X10X6CM (INCLUYE BASE 4CM MORTERO 2000 Y ARENA DE SELLO)</v>
          </cell>
          <cell r="F22" t="str">
            <v>m2</v>
          </cell>
          <cell r="G22">
            <v>87084</v>
          </cell>
          <cell r="I22">
            <v>151.85952098648329</v>
          </cell>
          <cell r="K22">
            <v>13224534.525586911</v>
          </cell>
          <cell r="M22">
            <v>2642.518068783203</v>
          </cell>
          <cell r="O22">
            <v>3360.9269111885174</v>
          </cell>
        </row>
        <row r="23">
          <cell r="E23" t="str">
            <v>Suministro e instalación de loseta podolacti amarila 40x 40x 3 (incluye levantamiento de la loseta existente afinado e instalación de la nueva loseta)</v>
          </cell>
          <cell r="F23" t="str">
            <v>m</v>
          </cell>
          <cell r="G23">
            <v>31034</v>
          </cell>
          <cell r="I23">
            <v>96.495615328431867</v>
          </cell>
          <cell r="K23">
            <v>2994644.9261025544</v>
          </cell>
          <cell r="M23">
            <v>598.3880424301542</v>
          </cell>
          <cell r="O23">
            <v>761.06895876893213</v>
          </cell>
        </row>
        <row r="24">
          <cell r="E24" t="str">
            <v>Pasto kucuyo cortado a maquina (Suministro y riegó de tierra fértil de 10 cm de espesor e instalación y siembra de pasto y salado, nivelacion suministro y plantacion)</v>
          </cell>
          <cell r="F24" t="str">
            <v>m2</v>
          </cell>
          <cell r="G24">
            <v>49382</v>
          </cell>
          <cell r="I24">
            <v>2086.3077378497387</v>
          </cell>
          <cell r="K24">
            <v>103026048.7104958</v>
          </cell>
          <cell r="M24">
            <v>20586.599456190768</v>
          </cell>
          <cell r="O24">
            <v>26183.38051857875</v>
          </cell>
        </row>
      </sheetData>
      <sheetData sheetId="9">
        <row r="4">
          <cell r="E4" t="str">
            <v>SEÑALIZACIÓN</v>
          </cell>
          <cell r="P4">
            <v>11912412.754922019</v>
          </cell>
        </row>
        <row r="6">
          <cell r="E6" t="str">
            <v>Pintura en plastico en frio  metilmetalcitrato de a=12 cm para lineas de demarcación con microesferas y espesor seco según norma NTC 4744. Suministro y aplicacion.</v>
          </cell>
          <cell r="F6" t="str">
            <v>m</v>
          </cell>
          <cell r="G6">
            <v>7301</v>
          </cell>
          <cell r="I6">
            <v>425.05</v>
          </cell>
          <cell r="K6">
            <v>3103290.0500000003</v>
          </cell>
          <cell r="M6">
            <v>3103290.0500000003</v>
          </cell>
          <cell r="O6">
            <v>3946966.7834934499</v>
          </cell>
        </row>
        <row r="7">
          <cell r="E7" t="str">
            <v>Pintura de tráfico y/o imprimarte negro a-15 cm suministro y aplicacion.</v>
          </cell>
          <cell r="F7" t="str">
            <v>m</v>
          </cell>
          <cell r="G7">
            <v>1729</v>
          </cell>
          <cell r="I7">
            <v>425.05</v>
          </cell>
          <cell r="K7">
            <v>734911.45000000007</v>
          </cell>
          <cell r="M7">
            <v>734911.45000000007</v>
          </cell>
          <cell r="O7">
            <v>934708.33703056758</v>
          </cell>
        </row>
        <row r="8">
          <cell r="E8" t="str">
            <v>Pintura en plastico en frio metalmetacitrato para marcas víales con microesferas y espesor seco según  norma NTC 4744. Suministro y aplicación, (flechas, pictogramas. lineas de pare, senderos peatonales. achurados. etc.)</v>
          </cell>
          <cell r="F8" t="str">
            <v>m2</v>
          </cell>
          <cell r="G8">
            <v>58259</v>
          </cell>
          <cell r="I8">
            <v>68.95</v>
          </cell>
          <cell r="K8">
            <v>4016958.0500000003</v>
          </cell>
          <cell r="M8">
            <v>4016958.0500000003</v>
          </cell>
          <cell r="O8">
            <v>5109029.3651528386</v>
          </cell>
        </row>
        <row r="9">
          <cell r="E9" t="str">
            <v>Puntura de tráfico y/o imprimarte negro. A= 15 cm Suministro y aplicación,</v>
          </cell>
          <cell r="F9" t="str">
            <v>m2</v>
          </cell>
          <cell r="G9">
            <v>16522.001093493713</v>
          </cell>
          <cell r="I9">
            <v>91.45</v>
          </cell>
          <cell r="K9">
            <v>1510937</v>
          </cell>
          <cell r="M9">
            <v>1510937</v>
          </cell>
          <cell r="O9">
            <v>1921708.2692451652</v>
          </cell>
        </row>
        <row r="11">
          <cell r="K11">
            <v>9366096.5500000007</v>
          </cell>
          <cell r="M11">
            <v>9366096.5500000007</v>
          </cell>
          <cell r="O11">
            <v>11912412.754922019</v>
          </cell>
        </row>
        <row r="13">
          <cell r="E13" t="str">
            <v>SEMAFORIZACION</v>
          </cell>
          <cell r="P13">
            <v>17037815.426530257</v>
          </cell>
        </row>
        <row r="14">
          <cell r="E14" t="str">
            <v>Semáforo vehicular de policarbonato (3X200) lentes de pcíicarbonato de B’ tres luces, Sistema de Iluminacion  a leds. Tipo mensula induye elementos de fijacion</v>
          </cell>
          <cell r="F14" t="str">
            <v>un</v>
          </cell>
          <cell r="G14">
            <v>3219565.0150000001</v>
          </cell>
          <cell r="I14">
            <v>2</v>
          </cell>
          <cell r="K14">
            <v>6439130.0300000003</v>
          </cell>
          <cell r="M14">
            <v>6439130.0300000003</v>
          </cell>
          <cell r="O14">
            <v>8189705.7424603868</v>
          </cell>
        </row>
        <row r="15">
          <cell r="E15" t="str">
            <v>Semáforo vehicular de policarbonato (3X200) lentes de pcíicarbonato de B’ tres luces, Sistema de Iluminacion  a leds. Tipo mensula induye elementos de fijacion</v>
          </cell>
          <cell r="F15" t="str">
            <v>un</v>
          </cell>
          <cell r="G15">
            <v>3350416.03</v>
          </cell>
          <cell r="I15">
            <v>1</v>
          </cell>
          <cell r="K15">
            <v>3350416.03</v>
          </cell>
          <cell r="M15">
            <v>3350416.03</v>
          </cell>
          <cell r="O15">
            <v>4261277.7304828437</v>
          </cell>
        </row>
        <row r="16">
          <cell r="E16" t="str">
            <v>Poste tipo mensula  T2 (6.50m) en tubo SH40 galvanizado y pintado suministro e instalación</v>
          </cell>
          <cell r="F16" t="str">
            <v>un</v>
          </cell>
          <cell r="G16">
            <v>2494182</v>
          </cell>
          <cell r="I16">
            <v>1</v>
          </cell>
          <cell r="K16">
            <v>2494182</v>
          </cell>
          <cell r="M16">
            <v>2494182</v>
          </cell>
          <cell r="O16">
            <v>3172263.4195882715</v>
          </cell>
        </row>
        <row r="17">
          <cell r="E17" t="str">
            <v>Cabte electrico 4X16 AWG para control de semáforos vehiculares  tipo ST CU 600 V 75’C suministro e instalación</v>
          </cell>
          <cell r="F17" t="str">
            <v>m</v>
          </cell>
          <cell r="G17">
            <v>11122</v>
          </cell>
          <cell r="I17">
            <v>100</v>
          </cell>
          <cell r="K17">
            <v>1112200</v>
          </cell>
          <cell r="M17">
            <v>1112200</v>
          </cell>
          <cell r="O17">
            <v>1414568.5339987522</v>
          </cell>
        </row>
      </sheetData>
      <sheetData sheetId="10">
        <row r="28">
          <cell r="E28">
            <v>0.49149999999999999</v>
          </cell>
        </row>
        <row r="29">
          <cell r="E29">
            <v>0.36409999999999998</v>
          </cell>
        </row>
        <row r="30">
          <cell r="E30">
            <v>0.6321</v>
          </cell>
        </row>
      </sheetData>
      <sheetData sheetId="11">
        <row r="4">
          <cell r="E4" t="str">
            <v>PRELIMINARES, MOVIMIENTO DE TIERRAS Y RELLENOS</v>
          </cell>
          <cell r="P4">
            <v>130563.4271671036</v>
          </cell>
        </row>
        <row r="5">
          <cell r="E5" t="str">
            <v>DEMOLICION PAVIMENTO ASFALTICO (Espesor Variable. Incluye Cargue)</v>
          </cell>
          <cell r="F5" t="str">
            <v>m2</v>
          </cell>
          <cell r="G5">
            <v>4464</v>
          </cell>
          <cell r="I5">
            <v>889.51</v>
          </cell>
          <cell r="K5">
            <v>3970772.64</v>
          </cell>
          <cell r="M5">
            <v>509.07341538461537</v>
          </cell>
          <cell r="O5">
            <v>647.47278807620319</v>
          </cell>
        </row>
        <row r="6">
          <cell r="E6" t="str">
            <v>Estabilización de subrazante con Rajon Incluye Equípo de Compactación (Suministro, Extendido, Nivelación y Compactación con equipo mecánico), según Esp IDU Sección 321-11</v>
          </cell>
          <cell r="F6" t="str">
            <v>m3</v>
          </cell>
          <cell r="G6">
            <v>67073</v>
          </cell>
          <cell r="I6">
            <v>1254.4079999999999</v>
          </cell>
          <cell r="K6">
            <v>84136907.783999994</v>
          </cell>
          <cell r="M6">
            <v>10786.783049230769</v>
          </cell>
          <cell r="O6">
            <v>13719.334548204422</v>
          </cell>
        </row>
        <row r="7">
          <cell r="E7" t="str">
            <v>Subbasegranular Clase SBG-A (Suministro, Extendido, Nivelación, Humedecimiento y Compactación).</v>
          </cell>
          <cell r="F7" t="str">
            <v>m3</v>
          </cell>
          <cell r="G7">
            <v>96823</v>
          </cell>
          <cell r="I7">
            <v>2660.81</v>
          </cell>
          <cell r="K7">
            <v>257627606.63</v>
          </cell>
          <cell r="M7">
            <v>33029.180337179489</v>
          </cell>
          <cell r="O7">
            <v>42008.666794411438</v>
          </cell>
        </row>
        <row r="8">
          <cell r="E8" t="str">
            <v>Subbase granular clase C (SBG C) (suministro, extendido, nivelación, humedecimiento y compactación con vibro compactador}</v>
          </cell>
          <cell r="F8" t="str">
            <v>m3</v>
          </cell>
          <cell r="G8">
            <v>87941</v>
          </cell>
          <cell r="I8">
            <v>4524.6000000000004</v>
          </cell>
          <cell r="K8">
            <v>397897848.60000002</v>
          </cell>
          <cell r="M8">
            <v>51012.544692307696</v>
          </cell>
          <cell r="O8">
            <v>64881.08304346657</v>
          </cell>
        </row>
        <row r="9">
          <cell r="E9" t="str">
            <v>Subbase grarular Clase A (SBG A) estabilizada con cemento al 4% (Suministro, extendido. Nivelación, Humedecimiento y compactación con vibro compactación) Distancia de transporte a 23 Km</v>
          </cell>
          <cell r="F9" t="str">
            <v>m3</v>
          </cell>
          <cell r="G9">
            <v>131715</v>
          </cell>
          <cell r="I9">
            <v>315.53000000000003</v>
          </cell>
          <cell r="K9">
            <v>41560033.950000003</v>
          </cell>
          <cell r="M9">
            <v>5328.209480769231</v>
          </cell>
          <cell r="O9">
            <v>6776.7644974374971</v>
          </cell>
        </row>
        <row r="10">
          <cell r="E10" t="str">
            <v>Base granular Clase A (BG-A) estabilizada al 4% con emulsión asfáltica CRL-1 (Suministro, extendido, humedecimiento y compactación con vibro compactador) distancia de transporte a 23 Km</v>
          </cell>
          <cell r="F10" t="str">
            <v>m3</v>
          </cell>
          <cell r="G10">
            <v>260212</v>
          </cell>
          <cell r="I10">
            <v>59.630000000000024</v>
          </cell>
          <cell r="K10">
            <v>15516441.560000006</v>
          </cell>
          <cell r="M10">
            <v>1989.2873794871803</v>
          </cell>
          <cell r="O10">
            <v>2530.1054955074628</v>
          </cell>
        </row>
        <row r="12">
          <cell r="K12">
            <v>800709611.16400015</v>
          </cell>
          <cell r="M12">
            <v>102655.07835435899</v>
          </cell>
          <cell r="O12">
            <v>130563.4271671036</v>
          </cell>
        </row>
        <row r="13">
          <cell r="E13" t="str">
            <v>ESTRUCTURA DE PAVIMENTO</v>
          </cell>
          <cell r="P13">
            <v>167900.6106505788</v>
          </cell>
        </row>
        <row r="14">
          <cell r="E14" t="str">
            <v>Corte y ampliación de Juntas para Losas de Pavimento a 1/3 de espesor de Placa Según Esp IDU sección 600-11</v>
          </cell>
          <cell r="F14" t="str">
            <v>m</v>
          </cell>
          <cell r="G14">
            <v>4042.9999246696225</v>
          </cell>
          <cell r="I14">
            <v>2903.45</v>
          </cell>
          <cell r="K14">
            <v>11738648.131282015</v>
          </cell>
          <cell r="M14">
            <v>1504.9548886258992</v>
          </cell>
          <cell r="O14">
            <v>1914.0998296509565</v>
          </cell>
        </row>
        <row r="15">
          <cell r="E15" t="str">
            <v>Geotextil NT 4000 (Suministro e instalación Esp IDU-ET-2005. Sección 332-05</v>
          </cell>
          <cell r="F15" t="str">
            <v>m2</v>
          </cell>
          <cell r="G15">
            <v>10497</v>
          </cell>
          <cell r="I15">
            <v>1772.3</v>
          </cell>
          <cell r="K15">
            <v>18603833.099999998</v>
          </cell>
          <cell r="M15">
            <v>2385.1068076923075</v>
          </cell>
          <cell r="O15">
            <v>3033.5344725658615</v>
          </cell>
        </row>
        <row r="16">
          <cell r="E16" t="str">
            <v>Imprimacion con Emulsión Asfaltica CRL-0 [Suministro, Barrido Superficie y Riego). Esp. IDU-ET 2005. Sección 500-13</v>
          </cell>
          <cell r="F16" t="str">
            <v>m2</v>
          </cell>
          <cell r="G16">
            <v>1477</v>
          </cell>
          <cell r="I16">
            <v>5724.7499999999991</v>
          </cell>
          <cell r="K16">
            <v>8455455.7499999981</v>
          </cell>
          <cell r="M16">
            <v>1084.0327884615383</v>
          </cell>
          <cell r="O16">
            <v>1378.7436363789045</v>
          </cell>
        </row>
        <row r="17">
          <cell r="E17" t="str">
            <v>Mezcla Asfaltica en Caliente Tipo Denso MD-12 Asfalto convencional (Suministro. extendido, nivelacion y Compactacion)</v>
          </cell>
          <cell r="F17" t="str">
            <v>m3</v>
          </cell>
          <cell r="G17">
            <v>534675</v>
          </cell>
          <cell r="I17">
            <v>366.5</v>
          </cell>
          <cell r="K17">
            <v>195958387.5</v>
          </cell>
          <cell r="M17">
            <v>25122.870192307691</v>
          </cell>
          <cell r="O17">
            <v>31952.905644464699</v>
          </cell>
        </row>
        <row r="18">
          <cell r="E18" t="str">
            <v>Losa de Concrelo MR-45 (Suministro, formaleteo, colocacion y acabado, no incluye acero, curado, juntas)</v>
          </cell>
          <cell r="F18" t="str">
            <v>m3</v>
          </cell>
          <cell r="G18">
            <v>543659.99973543047</v>
          </cell>
          <cell r="I18">
            <v>1073.4100000000001</v>
          </cell>
          <cell r="K18">
            <v>583570080.31600845</v>
          </cell>
          <cell r="M18">
            <v>74816.676963590828</v>
          </cell>
          <cell r="O18">
            <v>95156.731748826554</v>
          </cell>
        </row>
        <row r="19">
          <cell r="E19" t="str">
            <v>Sello de juntas con lcopor y Sikaflex 1A sellado de juntas (300 cc) (Incluye suministro o Instalación)</v>
          </cell>
          <cell r="F19" t="str">
            <v>m</v>
          </cell>
          <cell r="G19">
            <v>13852</v>
          </cell>
          <cell r="I19">
            <v>1611.48</v>
          </cell>
          <cell r="K19">
            <v>22322220.960000001</v>
          </cell>
          <cell r="M19">
            <v>2861.8232000000003</v>
          </cell>
          <cell r="O19">
            <v>3639.8534873112917</v>
          </cell>
        </row>
        <row r="20">
          <cell r="E20" t="str">
            <v>Curado de Losas de Concreto (suministro, aplicación)</v>
          </cell>
          <cell r="F20" t="str">
            <v>m2</v>
          </cell>
          <cell r="G20">
            <v>1231</v>
          </cell>
          <cell r="I20">
            <v>3826.63</v>
          </cell>
          <cell r="K20">
            <v>4710581.53</v>
          </cell>
          <cell r="M20">
            <v>603.92070897435906</v>
          </cell>
          <cell r="O20">
            <v>768.10576510101259</v>
          </cell>
        </row>
        <row r="21">
          <cell r="E21" t="str">
            <v>Canastilla pasajuntas (Induye suministro y fijación)</v>
          </cell>
          <cell r="F21" t="str">
            <v>KG</v>
          </cell>
          <cell r="G21">
            <v>2341</v>
          </cell>
          <cell r="I21">
            <v>19513.41</v>
          </cell>
          <cell r="K21">
            <v>45680892.810000002</v>
          </cell>
          <cell r="M21">
            <v>5856.5247192307697</v>
          </cell>
          <cell r="O21">
            <v>7448.7102916829017</v>
          </cell>
        </row>
        <row r="22">
          <cell r="E22" t="str">
            <v>Mezcla Asfaltica en Cáliente Tipo denso MDC-25  (Suministro, Extendido y Compactación con vibrocompactadoi y compactador de llantas)</v>
          </cell>
          <cell r="F22" t="str">
            <v>m</v>
          </cell>
          <cell r="G22">
            <v>561908</v>
          </cell>
          <cell r="I22">
            <v>115.44</v>
          </cell>
          <cell r="K22">
            <v>64866659.519999996</v>
          </cell>
          <cell r="M22">
            <v>8316.2384000000002</v>
          </cell>
          <cell r="O22">
            <v>10577.134653724266</v>
          </cell>
        </row>
        <row r="23">
          <cell r="E23" t="str">
            <v>Sardinel h=0,2 m e=0,1S m concreto 3000 PSI (Fundido en Sitio. concreto hecho en obra. incluye Suministro, fórmatela y construcción)</v>
          </cell>
          <cell r="F23" t="str">
            <v>m</v>
          </cell>
          <cell r="G23">
            <v>17471</v>
          </cell>
          <cell r="I23">
            <v>2104.37</v>
          </cell>
          <cell r="K23">
            <v>36765448.269999996</v>
          </cell>
          <cell r="M23">
            <v>4713.5190089743583</v>
          </cell>
          <cell r="O23">
            <v>5994.9610452257766</v>
          </cell>
        </row>
        <row r="24">
          <cell r="E24" t="str">
            <v>Separador New Jersey Monodireccional 0.375*0.90‘0.15 m (Fundido en sitio. Induye suminiistro e instalación. No incluye material de base)</v>
          </cell>
          <cell r="F24" t="str">
            <v>m</v>
          </cell>
          <cell r="G24">
            <v>419528</v>
          </cell>
          <cell r="I24">
            <v>27.2</v>
          </cell>
          <cell r="K24">
            <v>11411161.6</v>
          </cell>
          <cell r="M24">
            <v>1462.9694358974359</v>
          </cell>
          <cell r="O24">
            <v>1860.6999912087908</v>
          </cell>
        </row>
        <row r="25">
          <cell r="E25" t="str">
            <v>Geodren Planar H= 1.0 m suministro o instalación.</v>
          </cell>
          <cell r="F25" t="str">
            <v>m</v>
          </cell>
          <cell r="G25">
            <v>29480</v>
          </cell>
          <cell r="I25">
            <v>399.7</v>
          </cell>
          <cell r="K25">
            <v>11783156</v>
          </cell>
          <cell r="M25">
            <v>1510.6610256410256</v>
          </cell>
          <cell r="O25">
            <v>1921.3572670473632</v>
          </cell>
        </row>
        <row r="26">
          <cell r="E26" t="str">
            <v>Mezcla asfaltica en caliente tipo derso MDC 25 con asfalto modificado tipo til (suministro, extendido, nivelación y compactación ccn vibrocompactador y compactador de llantas)</v>
          </cell>
          <cell r="F26" t="str">
            <v>m3</v>
          </cell>
          <cell r="G26">
            <v>684246</v>
          </cell>
          <cell r="I26">
            <v>20.200000000000003</v>
          </cell>
          <cell r="K26">
            <v>13821769.200000001</v>
          </cell>
          <cell r="M26">
            <v>1772.0216923076925</v>
          </cell>
          <cell r="O26">
            <v>2253.7728173904698</v>
          </cell>
        </row>
      </sheetData>
      <sheetData sheetId="12">
        <row r="14">
          <cell r="O14">
            <v>247095831.83281341</v>
          </cell>
        </row>
      </sheetData>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RESUMEN TRAMOS"/>
      <sheetName val="INTERFERENCIAS"/>
      <sheetName val="210508_Cantidades R"/>
    </sheetNames>
    <sheetDataSet>
      <sheetData sheetId="0"/>
      <sheetData sheetId="1">
        <row r="3">
          <cell r="E3">
            <v>1084</v>
          </cell>
          <cell r="H3">
            <v>809515.85147601471</v>
          </cell>
        </row>
        <row r="4">
          <cell r="E4">
            <v>844</v>
          </cell>
          <cell r="H4">
            <v>806917.61018957349</v>
          </cell>
        </row>
        <row r="5">
          <cell r="E5">
            <v>764</v>
          </cell>
          <cell r="H5">
            <v>805688.77356020943</v>
          </cell>
        </row>
        <row r="8">
          <cell r="E8">
            <v>566</v>
          </cell>
          <cell r="H8">
            <v>828587.68727915199</v>
          </cell>
        </row>
        <row r="9">
          <cell r="E9">
            <v>644</v>
          </cell>
          <cell r="H9">
            <v>856702.44565217395</v>
          </cell>
        </row>
        <row r="10">
          <cell r="E10">
            <v>545</v>
          </cell>
          <cell r="H10">
            <v>833961.99082568812</v>
          </cell>
        </row>
        <row r="13">
          <cell r="H13">
            <v>818653</v>
          </cell>
        </row>
        <row r="14">
          <cell r="H14">
            <v>5310686.125</v>
          </cell>
        </row>
        <row r="18">
          <cell r="E18">
            <v>560</v>
          </cell>
        </row>
        <row r="19">
          <cell r="E19">
            <v>200</v>
          </cell>
        </row>
        <row r="23">
          <cell r="E23">
            <v>625</v>
          </cell>
          <cell r="H23">
            <v>858325.272</v>
          </cell>
        </row>
        <row r="24">
          <cell r="E24">
            <v>200</v>
          </cell>
          <cell r="H24">
            <v>5310686.125</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 val="CANT_PAV-1"/>
      <sheetName val="CANT_PAV-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Memoria"/>
    </sheetNames>
    <sheetDataSet>
      <sheetData sheetId="0">
        <row r="9">
          <cell r="J9">
            <v>34</v>
          </cell>
        </row>
        <row r="10">
          <cell r="J10">
            <v>100</v>
          </cell>
        </row>
        <row r="11">
          <cell r="J11">
            <v>32</v>
          </cell>
        </row>
        <row r="12">
          <cell r="J12">
            <v>66</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quot;"/>
      <sheetName val="32&quot;"/>
      <sheetName val="36&quot;"/>
      <sheetName val="40&quot;"/>
      <sheetName val="APU's-IDU"/>
    </sheetNames>
    <sheetDataSet>
      <sheetData sheetId="0">
        <row r="54">
          <cell r="I54">
            <v>1677120.1893413996</v>
          </cell>
        </row>
      </sheetData>
      <sheetData sheetId="1">
        <row r="54">
          <cell r="I54">
            <v>1673280.8307076215</v>
          </cell>
        </row>
      </sheetData>
      <sheetData sheetId="2">
        <row r="54">
          <cell r="I54">
            <v>2253221.3820167682</v>
          </cell>
        </row>
      </sheetData>
      <sheetData sheetId="3">
        <row r="54">
          <cell r="I54">
            <v>2558166.6594409067</v>
          </cell>
        </row>
      </sheetData>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Resumen"/>
    </sheetNames>
    <sheetDataSet>
      <sheetData sheetId="0">
        <row r="49">
          <cell r="J49">
            <v>2112</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 val="CANT_PAV-1"/>
      <sheetName val="CANT_PAV-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 val="1_1_1"/>
      <sheetName val="1_2_1"/>
      <sheetName val="1_2_2"/>
      <sheetName val="1_2_3"/>
      <sheetName val="1_2_4"/>
      <sheetName val="1_2_5"/>
      <sheetName val="1_2_6"/>
      <sheetName val="1_3_1"/>
      <sheetName val="1_3_2"/>
      <sheetName val="1_4_1"/>
      <sheetName val="1_4_2"/>
      <sheetName val="1_4_3"/>
      <sheetName val="1_4_4"/>
      <sheetName val="1_4_5"/>
      <sheetName val="1_4_6"/>
      <sheetName val="1_4_7"/>
      <sheetName val="1_4_8"/>
      <sheetName val="1_4_9"/>
      <sheetName val="1_4_10"/>
      <sheetName val="1_4_11"/>
      <sheetName val="1_4_12"/>
      <sheetName val="1_4_13"/>
      <sheetName val="1_4_14"/>
      <sheetName val="1_5_1"/>
      <sheetName val="1_5_2"/>
      <sheetName val="1_5_3"/>
      <sheetName val="2_1_1"/>
      <sheetName val="2_1_2"/>
      <sheetName val="2_1_3"/>
      <sheetName val="2_1_4"/>
      <sheetName val="2_1_5"/>
      <sheetName val="2_1_6"/>
      <sheetName val="2_1_7"/>
      <sheetName val="2_1_8"/>
      <sheetName val="2_1_9"/>
      <sheetName val="2_1_10"/>
      <sheetName val="2_1_11"/>
      <sheetName val="2_1_12"/>
      <sheetName val="2_1_13"/>
      <sheetName val="2_1_14"/>
      <sheetName val="2_1_15"/>
      <sheetName val="2_1_16"/>
      <sheetName val="2_1_17"/>
      <sheetName val="2_1_18"/>
      <sheetName val="2_1_19"/>
      <sheetName val="2_1_20"/>
      <sheetName val="2_1_21"/>
      <sheetName val="2_1_22"/>
      <sheetName val="2_1_23"/>
      <sheetName val="2_1_24"/>
      <sheetName val="2_1_25"/>
      <sheetName val="2_1_26"/>
      <sheetName val="2_2_1"/>
      <sheetName val="2_2_2"/>
      <sheetName val="2_2_3"/>
      <sheetName val="2_2_4"/>
      <sheetName val="2_4_1"/>
      <sheetName val="2_4_2"/>
      <sheetName val="2_4_3"/>
      <sheetName val="2_4_4"/>
      <sheetName val="2_4_5"/>
      <sheetName val="2_4_6"/>
      <sheetName val="2_4_7"/>
      <sheetName val="3_1_1"/>
      <sheetName val="3_1_2"/>
      <sheetName val="3_1_3"/>
      <sheetName val="3_1_4"/>
      <sheetName val="3_1_5"/>
      <sheetName val="3_1_6"/>
      <sheetName val="3_2_1"/>
      <sheetName val="3_2_2"/>
      <sheetName val="3_2_3"/>
      <sheetName val="3_2_4"/>
      <sheetName val="3_2_5"/>
      <sheetName val="3_2_6"/>
      <sheetName val="3_2_7"/>
      <sheetName val="4_1_1"/>
      <sheetName val="4_1_2"/>
      <sheetName val="4_1_3"/>
      <sheetName val="4_1_4"/>
      <sheetName val="4_2_1"/>
      <sheetName val="4_2_2"/>
      <sheetName val="4_2_3"/>
      <sheetName val="4_2_4"/>
      <sheetName val="4_2_5"/>
      <sheetName val="4_2_6"/>
      <sheetName val="4_3_1"/>
      <sheetName val="4_3_2"/>
      <sheetName val="4_6_1"/>
      <sheetName val="4_6_2"/>
      <sheetName val="4_6_3"/>
      <sheetName val="4_6_4"/>
      <sheetName val="4_6_5"/>
      <sheetName val="4_6_6"/>
      <sheetName val="4_6_7"/>
      <sheetName val="4_6_8"/>
      <sheetName val="4_6_9"/>
      <sheetName val="4_6_10"/>
      <sheetName val="4_6_11"/>
      <sheetName val="4_6_12"/>
      <sheetName val="4_6_13"/>
      <sheetName val="4_6_14"/>
      <sheetName val="4_6_15"/>
      <sheetName val="4_6_16"/>
      <sheetName val="4_6_17"/>
      <sheetName val="4_6_18"/>
      <sheetName val="4_6_19"/>
      <sheetName val="4_6_20"/>
      <sheetName val="4_6_21"/>
      <sheetName val="4_6_22"/>
      <sheetName val="4_6_23"/>
      <sheetName val="4_6_24"/>
      <sheetName val="4_6_25"/>
      <sheetName val="4_6_26"/>
      <sheetName val="4_6_27"/>
      <sheetName val="4_6_28"/>
      <sheetName val="4_6_29"/>
      <sheetName val="4_6_30"/>
      <sheetName val="4_6_31"/>
      <sheetName val="4_6_32"/>
      <sheetName val="4_6_33"/>
      <sheetName val="4_6_34"/>
      <sheetName val="4_6_35"/>
      <sheetName val="4_6_36"/>
      <sheetName val="4_6_37"/>
      <sheetName val="4_6_38"/>
      <sheetName val="4_6_39"/>
      <sheetName val="4_6_40"/>
      <sheetName val="4_6_41"/>
      <sheetName val="4_6_42"/>
      <sheetName val="4_6_43"/>
      <sheetName val="4_6_44"/>
      <sheetName val="4_6_45"/>
      <sheetName val="4_6_46"/>
      <sheetName val="4_6_47"/>
      <sheetName val="4_6_48"/>
      <sheetName val="4_6_49"/>
      <sheetName val="4_6_50"/>
      <sheetName val="4_6_51"/>
      <sheetName val="4_6_52"/>
      <sheetName val="4_6_53"/>
      <sheetName val="4_6_54"/>
      <sheetName val="4_6_55"/>
      <sheetName val="4_6_56"/>
      <sheetName val="4_6_57"/>
      <sheetName val="4_6_58"/>
      <sheetName val="4_6_59"/>
      <sheetName val="4_6_60"/>
      <sheetName val="4_6_61"/>
      <sheetName val="4_6_62"/>
      <sheetName val="4_6_63"/>
      <sheetName val="4_6_64"/>
      <sheetName val="4_6_65"/>
      <sheetName val="4_6_66"/>
      <sheetName val="4_6_67"/>
      <sheetName val="4_6_68"/>
      <sheetName val="4_6_69"/>
      <sheetName val="4_6_70"/>
      <sheetName val="4_6_71"/>
      <sheetName val="4_6_72"/>
      <sheetName val="4_6_73"/>
      <sheetName val="4_6_74"/>
      <sheetName val="4_6_75"/>
      <sheetName val="4_6_76"/>
      <sheetName val="4_6_77"/>
      <sheetName val="4_6_78"/>
      <sheetName val="4_6_79"/>
      <sheetName val="4_6_80"/>
      <sheetName val="4_6_81"/>
      <sheetName val="4_6_82"/>
      <sheetName val="4_6_83"/>
      <sheetName val="4_6_84"/>
      <sheetName val="4_6_85"/>
      <sheetName val="4_6_86"/>
      <sheetName val="4_6_87"/>
      <sheetName val="4_6_88"/>
      <sheetName val="4_6_89"/>
      <sheetName val="4_6_90"/>
      <sheetName val="4_7_1"/>
      <sheetName val="4_7_2"/>
      <sheetName val="4_7_3"/>
      <sheetName val="4_7_5"/>
      <sheetName val="4_7_6"/>
      <sheetName val="4_7_7"/>
      <sheetName val="4_7_8"/>
      <sheetName val="4_7_9"/>
      <sheetName val="4_7_10"/>
      <sheetName val="4_7_11"/>
      <sheetName val="4_8_1"/>
      <sheetName val="4_8_2"/>
      <sheetName val="4_8_3"/>
      <sheetName val="4_8_4"/>
      <sheetName val="4_8_5"/>
      <sheetName val="4_8_6"/>
      <sheetName val="4_8_7"/>
      <sheetName val="4_8_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ente 12 m"/>
      <sheetName val="Puente 9 m"/>
      <sheetName val="Puente 6 m"/>
      <sheetName val="RESUMEN"/>
      <sheetName val="EST Y DIS"/>
      <sheetName val="INTERVENTORIA TOTAL"/>
      <sheetName val="AIU"/>
      <sheetName val="COSTOS DIRECTOS OBRA"/>
      <sheetName val="Puente_12_m"/>
      <sheetName val="Puente_9_m"/>
      <sheetName val="Puente_6_m"/>
      <sheetName val="EST_Y_DIS"/>
      <sheetName val="INTERVENTORIA_TOTAL"/>
      <sheetName val="COSTOS_DIRECTOS_OBRA"/>
    </sheetNames>
    <sheetDataSet>
      <sheetData sheetId="0" refreshError="1"/>
      <sheetData sheetId="1" refreshError="1"/>
      <sheetData sheetId="2" refreshError="1"/>
      <sheetData sheetId="3" refreshError="1"/>
      <sheetData sheetId="4" refreshError="1"/>
      <sheetData sheetId="5" refreshError="1"/>
      <sheetData sheetId="6" refreshError="1">
        <row r="121">
          <cell r="I121">
            <v>0.38901636299385434</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 val="1_0"/>
      <sheetName val="2_0"/>
      <sheetName val="3_0"/>
      <sheetName val="4_0"/>
      <sheetName val="5_0"/>
      <sheetName val="6_0"/>
      <sheetName val="7_0"/>
      <sheetName val="8_0"/>
      <sheetName val="9_0"/>
      <sheetName val="10_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 val="Sában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tabSelected="1" view="pageBreakPreview" topLeftCell="B1" zoomScale="90" zoomScaleNormal="100" zoomScaleSheetLayoutView="90" workbookViewId="0">
      <pane ySplit="14" topLeftCell="A37" activePane="bottomLeft" state="frozen"/>
      <selection pane="bottomLeft" activeCell="G38" sqref="G38"/>
    </sheetView>
  </sheetViews>
  <sheetFormatPr baseColWidth="10" defaultRowHeight="12.75"/>
  <cols>
    <col min="1" max="1" width="8" style="298" customWidth="1"/>
    <col min="2" max="2" width="7.28515625" style="298" customWidth="1"/>
    <col min="3" max="3" width="65.28515625" style="303" customWidth="1"/>
    <col min="4" max="4" width="8.42578125" style="298" customWidth="1"/>
    <col min="5" max="5" width="7.85546875" style="298" customWidth="1"/>
    <col min="6" max="6" width="26.42578125" style="301" bestFit="1" customWidth="1"/>
    <col min="7" max="7" width="31.7109375" style="301" customWidth="1"/>
    <col min="8" max="8" width="28.5703125" style="298" bestFit="1" customWidth="1"/>
    <col min="9" max="16384" width="11.42578125" style="298"/>
  </cols>
  <sheetData>
    <row r="2" spans="2:8">
      <c r="C2" s="335" t="s">
        <v>270</v>
      </c>
    </row>
    <row r="3" spans="2:8">
      <c r="C3" s="336" t="s">
        <v>271</v>
      </c>
    </row>
    <row r="4" spans="2:8">
      <c r="C4" s="337"/>
    </row>
    <row r="5" spans="2:8">
      <c r="C5" s="338" t="s">
        <v>272</v>
      </c>
    </row>
    <row r="7" spans="2:8">
      <c r="C7" s="298"/>
    </row>
    <row r="8" spans="2:8" ht="18">
      <c r="C8" s="334"/>
      <c r="E8" s="380"/>
    </row>
    <row r="9" spans="2:8" ht="18">
      <c r="C9" s="308"/>
      <c r="E9" s="380" t="s">
        <v>316</v>
      </c>
    </row>
    <row r="11" spans="2:8" s="297" customFormat="1" ht="31.5" customHeight="1">
      <c r="C11" s="299"/>
      <c r="D11" s="315" t="s">
        <v>289</v>
      </c>
      <c r="E11" s="315" t="s">
        <v>288</v>
      </c>
      <c r="F11" s="349" t="s">
        <v>268</v>
      </c>
      <c r="G11" s="349" t="s">
        <v>269</v>
      </c>
    </row>
    <row r="12" spans="2:8" ht="16.5" customHeight="1">
      <c r="C12" s="299"/>
      <c r="D12" s="328" t="s">
        <v>102</v>
      </c>
      <c r="E12" s="328" t="s">
        <v>102</v>
      </c>
      <c r="F12" s="329">
        <f>+ROUND(SUMIF('PptoFactibilidad-ObraCivil C.D.'!$J$6:$J$541,'Ppto. Ejecutivo_JuanRey'!D12,'PptoFactibilidad-ObraCivil C.D.'!$S$6:$S$541),0)</f>
        <v>37977521861</v>
      </c>
      <c r="G12" s="329">
        <f>+ROUND(SUMIF('PptoFactibilidad-ElectMec. C.D.'!$J$6:$J$121,'Ppto. Ejecutivo_JuanRey'!E12,'PptoFactibilidad-ElectMec. C.D.'!$T$6:$T$121),0)</f>
        <v>47229197647</v>
      </c>
    </row>
    <row r="13" spans="2:8" ht="16.5" customHeight="1">
      <c r="C13" s="299"/>
      <c r="D13" s="300"/>
      <c r="E13" s="300"/>
    </row>
    <row r="14" spans="2:8" ht="24.75" customHeight="1">
      <c r="B14" s="316" t="s">
        <v>1</v>
      </c>
      <c r="C14" s="307" t="s">
        <v>44</v>
      </c>
      <c r="D14" s="476"/>
      <c r="E14" s="475"/>
      <c r="F14" s="317" t="s">
        <v>274</v>
      </c>
      <c r="G14" s="317" t="s">
        <v>276</v>
      </c>
      <c r="H14" s="317" t="s">
        <v>275</v>
      </c>
    </row>
    <row r="15" spans="2:8" s="302" customFormat="1" ht="16.5">
      <c r="B15" s="309" t="s">
        <v>17</v>
      </c>
      <c r="C15" s="340" t="s">
        <v>285</v>
      </c>
      <c r="D15" s="318"/>
      <c r="E15" s="319"/>
      <c r="F15" s="311">
        <f>+SUM(F12:F12)</f>
        <v>37977521861</v>
      </c>
      <c r="G15" s="311">
        <f>+SUM(G12:G12)</f>
        <v>47229197647</v>
      </c>
      <c r="H15" s="311">
        <f>+SUM(F15:G15)</f>
        <v>85206719508</v>
      </c>
    </row>
    <row r="16" spans="2:8" s="302" customFormat="1" ht="25.5">
      <c r="B16" s="310" t="s">
        <v>18</v>
      </c>
      <c r="C16" s="341" t="s">
        <v>38</v>
      </c>
      <c r="D16" s="320"/>
      <c r="E16" s="321">
        <f>+'[25]AIU-Componentes'!$F$15</f>
        <v>0.2778200000000699</v>
      </c>
      <c r="F16" s="312">
        <f>+ROUND(E16*F15,0)</f>
        <v>10550915123</v>
      </c>
      <c r="G16" s="312">
        <f>+ROUND($E$16*G15,0)</f>
        <v>13121215690</v>
      </c>
      <c r="H16" s="312">
        <f t="shared" ref="H16:H39" si="0">+SUM(F16:G16)</f>
        <v>23672130813</v>
      </c>
    </row>
    <row r="17" spans="2:8" s="302" customFormat="1" ht="16.5">
      <c r="B17" s="310" t="s">
        <v>19</v>
      </c>
      <c r="C17" s="342" t="s">
        <v>37</v>
      </c>
      <c r="D17" s="322"/>
      <c r="E17" s="321"/>
      <c r="F17" s="313">
        <f>+SUM(F15:F16)</f>
        <v>48528436984</v>
      </c>
      <c r="G17" s="313">
        <f>+SUM(G15:G16)</f>
        <v>60350413337</v>
      </c>
      <c r="H17" s="313">
        <f t="shared" si="0"/>
        <v>108878850321</v>
      </c>
    </row>
    <row r="18" spans="2:8" s="302" customFormat="1" ht="25.5">
      <c r="B18" s="310" t="s">
        <v>20</v>
      </c>
      <c r="C18" s="341" t="s">
        <v>39</v>
      </c>
      <c r="D18" s="323">
        <v>0.19</v>
      </c>
      <c r="E18" s="321">
        <v>0.05</v>
      </c>
      <c r="F18" s="312">
        <f>+ROUND($E$18*$F$15*$D$18,0)</f>
        <v>360786458</v>
      </c>
      <c r="G18" s="312">
        <f>+ROUND($E$18*$G$15*$D$18,0)</f>
        <v>448677378</v>
      </c>
      <c r="H18" s="312">
        <f t="shared" si="0"/>
        <v>809463836</v>
      </c>
    </row>
    <row r="19" spans="2:8" s="302" customFormat="1" ht="25.5">
      <c r="B19" s="310" t="s">
        <v>21</v>
      </c>
      <c r="C19" s="342" t="s">
        <v>36</v>
      </c>
      <c r="D19" s="322"/>
      <c r="E19" s="321"/>
      <c r="F19" s="313">
        <f>+SUM(F17:F18)</f>
        <v>48889223442</v>
      </c>
      <c r="G19" s="313">
        <f>+SUM(G17:G18)</f>
        <v>60799090715</v>
      </c>
      <c r="H19" s="313">
        <f t="shared" si="0"/>
        <v>109688314157</v>
      </c>
    </row>
    <row r="20" spans="2:8" s="302" customFormat="1" ht="25.5">
      <c r="B20" s="310" t="s">
        <v>22</v>
      </c>
      <c r="C20" s="341" t="s">
        <v>120</v>
      </c>
      <c r="D20" s="320"/>
      <c r="E20" s="321">
        <f>+'[25]AIU-Componentes'!$F$19</f>
        <v>1.4226547235628568E-2</v>
      </c>
      <c r="F20" s="312">
        <f>+ROUND($F$19*$E$20,0)</f>
        <v>695524847</v>
      </c>
      <c r="G20" s="312">
        <f>+ROUND($G$19*$E$20,0)</f>
        <v>864961136</v>
      </c>
      <c r="H20" s="312">
        <f t="shared" si="0"/>
        <v>1560485983</v>
      </c>
    </row>
    <row r="21" spans="2:8" s="302" customFormat="1" ht="17.100000000000001" customHeight="1">
      <c r="B21" s="310" t="s">
        <v>23</v>
      </c>
      <c r="C21" s="341" t="s">
        <v>286</v>
      </c>
      <c r="D21" s="322"/>
      <c r="E21" s="321">
        <f>+'[25]AIU-Componentes'!$F$21</f>
        <v>5.0902325765832951E-3</v>
      </c>
      <c r="F21" s="312">
        <f>+ROUND($F$19*$E$21,0)</f>
        <v>248857518</v>
      </c>
      <c r="G21" s="312">
        <f>+ROUND($G$19*$E$21,0)</f>
        <v>309481512</v>
      </c>
      <c r="H21" s="312">
        <f t="shared" si="0"/>
        <v>558339030</v>
      </c>
    </row>
    <row r="22" spans="2:8" s="302" customFormat="1" ht="25.5">
      <c r="B22" s="310" t="s">
        <v>24</v>
      </c>
      <c r="C22" s="341" t="s">
        <v>40</v>
      </c>
      <c r="D22" s="320"/>
      <c r="E22" s="321">
        <f>+'[25]AIU-Componentes'!$F$23</f>
        <v>5.6942571704580898E-3</v>
      </c>
      <c r="F22" s="312">
        <f>+ROUND($F$19*$E$22,0)</f>
        <v>278387811</v>
      </c>
      <c r="G22" s="312">
        <f>+ROUND($G$19*$E$22,0)</f>
        <v>346205658</v>
      </c>
      <c r="H22" s="312">
        <f t="shared" si="0"/>
        <v>624593469</v>
      </c>
    </row>
    <row r="23" spans="2:8" s="302" customFormat="1" ht="38.25">
      <c r="B23" s="310" t="s">
        <v>25</v>
      </c>
      <c r="C23" s="341" t="s">
        <v>277</v>
      </c>
      <c r="D23" s="320"/>
      <c r="E23" s="321">
        <f>+'[25]AIU-Componentes'!$F$24</f>
        <v>1.8622464850991794E-4</v>
      </c>
      <c r="F23" s="312">
        <f>+ROUND($F$19*$E$23,0)</f>
        <v>9104378</v>
      </c>
      <c r="G23" s="312">
        <f>+ROUND($G$19*$E$23,0)</f>
        <v>11322289</v>
      </c>
      <c r="H23" s="312">
        <f t="shared" si="0"/>
        <v>20426667</v>
      </c>
    </row>
    <row r="24" spans="2:8" s="302" customFormat="1" ht="25.5">
      <c r="B24" s="310" t="s">
        <v>26</v>
      </c>
      <c r="C24" s="341" t="s">
        <v>278</v>
      </c>
      <c r="D24" s="320"/>
      <c r="E24" s="321">
        <f>+'[25]AIU-Componentes'!$F$26</f>
        <v>7.0565933952035642E-3</v>
      </c>
      <c r="F24" s="312">
        <f>+ROUND($F$19*$E$24,0)</f>
        <v>344991371</v>
      </c>
      <c r="G24" s="312">
        <f>+ROUND($G$19*$E$24,0)</f>
        <v>429034462</v>
      </c>
      <c r="H24" s="312">
        <f t="shared" si="0"/>
        <v>774025833</v>
      </c>
    </row>
    <row r="25" spans="2:8" s="302" customFormat="1" ht="25.5">
      <c r="B25" s="310" t="s">
        <v>27</v>
      </c>
      <c r="C25" s="341" t="s">
        <v>279</v>
      </c>
      <c r="D25" s="320"/>
      <c r="E25" s="321">
        <f>+'[25]AIU-Componentes'!$F$28</f>
        <v>3.4587693006519946E-3</v>
      </c>
      <c r="F25" s="312">
        <f>+ROUND($F$19*$E$25,0)</f>
        <v>169096545</v>
      </c>
      <c r="G25" s="312">
        <f>+ROUND($G$19*$E$25,0)</f>
        <v>210290028</v>
      </c>
      <c r="H25" s="312">
        <f t="shared" si="0"/>
        <v>379386573</v>
      </c>
    </row>
    <row r="26" spans="2:8" s="302" customFormat="1" ht="25.5">
      <c r="B26" s="310" t="s">
        <v>35</v>
      </c>
      <c r="C26" s="341" t="s">
        <v>280</v>
      </c>
      <c r="D26" s="320"/>
      <c r="E26" s="321">
        <f>+'[25]AIU-Componentes'!$F$30</f>
        <v>2.8790544124466973E-3</v>
      </c>
      <c r="F26" s="312">
        <f>+ROUND($F$19*$E$26,0)</f>
        <v>140754734</v>
      </c>
      <c r="G26" s="312">
        <f>+ROUND($G$19*$E$26,0)</f>
        <v>175043890</v>
      </c>
      <c r="H26" s="312">
        <f t="shared" si="0"/>
        <v>315798624</v>
      </c>
    </row>
    <row r="27" spans="2:8" s="302" customFormat="1" ht="38.25">
      <c r="B27" s="310" t="s">
        <v>281</v>
      </c>
      <c r="C27" s="341" t="s">
        <v>41</v>
      </c>
      <c r="D27" s="322"/>
      <c r="E27" s="321">
        <v>0</v>
      </c>
      <c r="F27" s="312">
        <f>+ROUND($E$27*$F$19,0)</f>
        <v>0</v>
      </c>
      <c r="G27" s="312">
        <f>+ROUND($G$19*$E$27,0)</f>
        <v>0</v>
      </c>
      <c r="H27" s="312">
        <f t="shared" si="0"/>
        <v>0</v>
      </c>
    </row>
    <row r="28" spans="2:8" s="302" customFormat="1" ht="17.100000000000001" customHeight="1">
      <c r="B28" s="310" t="s">
        <v>282</v>
      </c>
      <c r="C28" s="343" t="s">
        <v>42</v>
      </c>
      <c r="D28" s="324"/>
      <c r="E28" s="325">
        <v>0</v>
      </c>
      <c r="F28" s="314">
        <f>+ROUND($F$19*$E$28,0)</f>
        <v>0</v>
      </c>
      <c r="G28" s="314">
        <f>+ROUND($G$19*$E$28,0)</f>
        <v>0</v>
      </c>
      <c r="H28" s="314">
        <f t="shared" si="0"/>
        <v>0</v>
      </c>
    </row>
    <row r="29" spans="2:8" s="348" customFormat="1" ht="33">
      <c r="B29" s="310" t="s">
        <v>283</v>
      </c>
      <c r="C29" s="345" t="s">
        <v>290</v>
      </c>
      <c r="D29" s="346"/>
      <c r="E29" s="347"/>
      <c r="F29" s="313">
        <f>+SUM(F20:F28)</f>
        <v>1886717204</v>
      </c>
      <c r="G29" s="313">
        <f>+SUM(G20:G28)</f>
        <v>2346338975</v>
      </c>
      <c r="H29" s="313">
        <f t="shared" si="0"/>
        <v>4233056179</v>
      </c>
    </row>
    <row r="30" spans="2:8" s="302" customFormat="1" ht="25.5">
      <c r="B30" s="310" t="s">
        <v>284</v>
      </c>
      <c r="C30" s="341" t="s">
        <v>292</v>
      </c>
      <c r="D30" s="339">
        <f>+'[26]Proyección Ppto Inicio Construc'!$D$17</f>
        <v>5.2845177349345018E-2</v>
      </c>
      <c r="E30" s="321">
        <f>+'[26]Proyección Ppto Inicio Construc'!$H$17</f>
        <v>0.12666766438344568</v>
      </c>
      <c r="F30" s="312">
        <f>+F19*D30</f>
        <v>2583559683.264246</v>
      </c>
      <c r="G30" s="312">
        <f>+G19*E30</f>
        <v>7701278817.5062885</v>
      </c>
      <c r="H30" s="312">
        <f t="shared" si="0"/>
        <v>10284838500.770535</v>
      </c>
    </row>
    <row r="31" spans="2:8" s="302" customFormat="1" ht="25.5">
      <c r="B31" s="310" t="s">
        <v>287</v>
      </c>
      <c r="C31" s="341" t="s">
        <v>291</v>
      </c>
      <c r="D31" s="339">
        <f>+'[26]Proyección Ppto Inicio Construc'!$D$17</f>
        <v>5.2845177349345018E-2</v>
      </c>
      <c r="E31" s="321">
        <f>+'[26]Proyección Ppto Inicio Construc'!$H$17</f>
        <v>0.12666766438344568</v>
      </c>
      <c r="F31" s="312">
        <f>+ROUND($F$29*$D$31,0)</f>
        <v>99703905</v>
      </c>
      <c r="G31" s="312">
        <f>+ROUND($G$29*$E$31,0)</f>
        <v>297205278</v>
      </c>
      <c r="H31" s="312">
        <f t="shared" si="0"/>
        <v>396909183</v>
      </c>
    </row>
    <row r="32" spans="2:8" s="302" customFormat="1" ht="17.100000000000001" customHeight="1">
      <c r="B32" s="310" t="s">
        <v>293</v>
      </c>
      <c r="C32" s="341" t="s">
        <v>294</v>
      </c>
      <c r="D32" s="339">
        <f>+'[26]Estimado Ajustes'!$D$21</f>
        <v>1.8466458460836943E-2</v>
      </c>
      <c r="E32" s="321">
        <f>+'[26]Estimado Ajustes'!$H$21</f>
        <v>4.8800699937733505E-2</v>
      </c>
      <c r="F32" s="312">
        <f>+ROUND(($F$19+F30)*$D$32,0)</f>
        <v>950520011</v>
      </c>
      <c r="G32" s="312">
        <f>+ROUND(($G$19+$G$30)*$E$32,0)</f>
        <v>3342865979</v>
      </c>
      <c r="H32" s="312">
        <f t="shared" si="0"/>
        <v>4293385990</v>
      </c>
    </row>
    <row r="33" spans="2:8" s="302" customFormat="1" ht="38.25">
      <c r="B33" s="310">
        <v>1</v>
      </c>
      <c r="C33" s="342" t="s">
        <v>295</v>
      </c>
      <c r="D33" s="322"/>
      <c r="E33" s="321"/>
      <c r="F33" s="313">
        <f>+SUM(F29:F32)+F19</f>
        <v>54409724245.264244</v>
      </c>
      <c r="G33" s="313">
        <f>+SUM(G29:G32)+G19</f>
        <v>74486779764.506287</v>
      </c>
      <c r="H33" s="313">
        <f t="shared" si="0"/>
        <v>128896504009.77054</v>
      </c>
    </row>
    <row r="34" spans="2:8" s="302" customFormat="1" ht="25.5">
      <c r="B34" s="310">
        <v>2</v>
      </c>
      <c r="C34" s="341" t="s">
        <v>43</v>
      </c>
      <c r="D34" s="320"/>
      <c r="E34" s="321">
        <f>+[25]Interventoria!$C$20</f>
        <v>5.0514593968718241E-2</v>
      </c>
      <c r="F34" s="312">
        <f>+ROUND($F$33*$E$34,0)</f>
        <v>2748485128</v>
      </c>
      <c r="G34" s="312">
        <f>+ROUND($G$33*$E$34,0)</f>
        <v>3762669436</v>
      </c>
      <c r="H34" s="312">
        <f t="shared" si="0"/>
        <v>6511154564</v>
      </c>
    </row>
    <row r="35" spans="2:8" s="302" customFormat="1" ht="17.100000000000001" customHeight="1">
      <c r="B35" s="310">
        <v>3</v>
      </c>
      <c r="C35" s="341" t="s">
        <v>329</v>
      </c>
      <c r="D35" s="322"/>
      <c r="E35" s="321"/>
      <c r="F35" s="312">
        <f>+ROUND(SUMIF('PptoFactibilidad-ObraCivil C.D.'!$J$558:$J$569,D12,'PptoFactibilidad-ObraCivil C.D.'!$R$558:$R$569),0)</f>
        <v>24187741545</v>
      </c>
      <c r="G35" s="312">
        <v>0</v>
      </c>
      <c r="H35" s="312">
        <f t="shared" si="0"/>
        <v>24187741545</v>
      </c>
    </row>
    <row r="36" spans="2:8" s="302" customFormat="1" ht="27.75" customHeight="1">
      <c r="B36" s="310">
        <v>4</v>
      </c>
      <c r="C36" s="341" t="s">
        <v>296</v>
      </c>
      <c r="D36" s="339">
        <f>+'[26]Proyección Ppto Inicio Construc'!$D$17</f>
        <v>5.2845177349345018E-2</v>
      </c>
      <c r="E36" s="321"/>
      <c r="F36" s="312">
        <f>+(1+D36)*F35</f>
        <v>25465947036.625645</v>
      </c>
      <c r="G36" s="312">
        <v>0</v>
      </c>
      <c r="H36" s="312">
        <f t="shared" si="0"/>
        <v>25465947036.625645</v>
      </c>
    </row>
    <row r="37" spans="2:8" s="302" customFormat="1" ht="27.75" customHeight="1">
      <c r="B37" s="369">
        <v>5</v>
      </c>
      <c r="C37" s="446" t="s">
        <v>328</v>
      </c>
      <c r="D37" s="447">
        <v>0.05</v>
      </c>
      <c r="E37" s="371">
        <v>7.0000000000000007E-2</v>
      </c>
      <c r="F37" s="448">
        <f>(F33+F34+F36)*D37</f>
        <v>4131207820.4944949</v>
      </c>
      <c r="G37" s="448">
        <f>(G33+G34)*E37</f>
        <v>5477461444.0354404</v>
      </c>
      <c r="H37" s="448">
        <f t="shared" si="0"/>
        <v>9608669264.5299358</v>
      </c>
    </row>
    <row r="38" spans="2:8" s="302" customFormat="1" ht="63.75">
      <c r="B38" s="440">
        <v>6</v>
      </c>
      <c r="C38" s="441" t="s">
        <v>331</v>
      </c>
      <c r="D38" s="442"/>
      <c r="E38" s="443"/>
      <c r="F38" s="444">
        <f>+F33+F34+F36-F37</f>
        <v>78492948589.395401</v>
      </c>
      <c r="G38" s="444">
        <f>+G33+G34+G36-G37</f>
        <v>72771987756.47084</v>
      </c>
      <c r="H38" s="444">
        <f t="shared" si="0"/>
        <v>151264936345.86624</v>
      </c>
    </row>
    <row r="39" spans="2:8" ht="63.75">
      <c r="B39" s="369">
        <v>7</v>
      </c>
      <c r="C39" s="344" t="s">
        <v>330</v>
      </c>
      <c r="D39" s="370"/>
      <c r="E39" s="371"/>
      <c r="F39" s="372">
        <f>+F34+F35+F37+F38</f>
        <v>109560383082.88989</v>
      </c>
      <c r="G39" s="372">
        <f>+G34+G35+G37+G38</f>
        <v>82012118636.506287</v>
      </c>
      <c r="H39" s="372">
        <f t="shared" si="0"/>
        <v>191572501719.39618</v>
      </c>
    </row>
    <row r="42" spans="2:8">
      <c r="H42" s="301"/>
    </row>
    <row r="43" spans="2:8">
      <c r="H43" s="301">
        <f>+H38/2.671</f>
        <v>56632323603.843597</v>
      </c>
    </row>
    <row r="44" spans="2:8">
      <c r="H44" s="301">
        <f>+H39/2.671</f>
        <v>71723138045.449722</v>
      </c>
    </row>
  </sheetData>
  <pageMargins left="0.7" right="0.7" top="0.75" bottom="0.75" header="0.3" footer="0.3"/>
  <pageSetup scale="4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'PptoFactibilidad-ObraCivil C.D.'!#REF!</xm:f>
          </x14:formula1>
          <xm:sqref>D13:D14 E13</xm:sqref>
        </x14:dataValidation>
        <x14:dataValidation type="list" allowBlank="1" showInputMessage="1" showErrorMessage="1">
          <x14:formula1>
            <xm:f>'PptoFactibilidad-ObraCivil C.D.'!$O$581:$O$583</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5"/>
  <sheetViews>
    <sheetView showGridLines="0" view="pageBreakPreview" zoomScale="80" zoomScaleNormal="100" zoomScaleSheetLayoutView="80" workbookViewId="0">
      <pane ySplit="15" topLeftCell="A39" activePane="bottomLeft" state="frozen"/>
      <selection pane="bottomLeft" activeCell="B15" sqref="B15:H40"/>
    </sheetView>
  </sheetViews>
  <sheetFormatPr baseColWidth="10" defaultRowHeight="12.75"/>
  <cols>
    <col min="1" max="1" width="5.28515625" style="298" customWidth="1"/>
    <col min="2" max="2" width="9.85546875" style="298" customWidth="1"/>
    <col min="3" max="3" width="75.7109375" style="303" customWidth="1"/>
    <col min="4" max="4" width="9.28515625" style="298" customWidth="1"/>
    <col min="5" max="5" width="6.7109375" style="298" customWidth="1"/>
    <col min="6" max="6" width="26.42578125" style="301" bestFit="1" customWidth="1"/>
    <col min="7" max="7" width="31.7109375" style="301" customWidth="1"/>
    <col min="8" max="8" width="28.5703125" style="298" bestFit="1" customWidth="1"/>
    <col min="9" max="9" width="11.42578125" style="298"/>
    <col min="10" max="11" width="16.140625" style="298" bestFit="1" customWidth="1"/>
    <col min="12" max="13" width="17" style="298" bestFit="1" customWidth="1"/>
    <col min="14" max="16384" width="11.42578125" style="298"/>
  </cols>
  <sheetData>
    <row r="2" spans="2:12">
      <c r="C2" s="335" t="s">
        <v>270</v>
      </c>
    </row>
    <row r="3" spans="2:12">
      <c r="C3" s="336" t="s">
        <v>271</v>
      </c>
    </row>
    <row r="4" spans="2:12">
      <c r="C4" s="337"/>
    </row>
    <row r="5" spans="2:12">
      <c r="C5" s="338" t="s">
        <v>272</v>
      </c>
    </row>
    <row r="7" spans="2:12">
      <c r="C7" s="298"/>
    </row>
    <row r="8" spans="2:12">
      <c r="C8" s="334"/>
    </row>
    <row r="9" spans="2:12" ht="18">
      <c r="C9" s="308"/>
      <c r="E9" s="380" t="s">
        <v>315</v>
      </c>
    </row>
    <row r="11" spans="2:12" s="297" customFormat="1" ht="31.5" customHeight="1">
      <c r="C11" s="299"/>
      <c r="D11" s="315" t="s">
        <v>289</v>
      </c>
      <c r="E11" s="315" t="s">
        <v>288</v>
      </c>
      <c r="F11" s="349" t="s">
        <v>268</v>
      </c>
      <c r="G11" s="349" t="s">
        <v>269</v>
      </c>
    </row>
    <row r="12" spans="2:12" ht="16.5" customHeight="1">
      <c r="C12" s="299"/>
      <c r="D12" s="332" t="s">
        <v>94</v>
      </c>
      <c r="E12" s="332" t="s">
        <v>94</v>
      </c>
      <c r="F12" s="333">
        <f>+ROUND(SUMIF('PptoFactibilidad-ObraCivil C.D.'!$J$6:$J$541,'Ppto. Ejecutivo_T1+T2'!D12,'PptoFactibilidad-ObraCivil C.D.'!$S$6:$S$541),0)</f>
        <v>44619271151</v>
      </c>
      <c r="G12" s="333">
        <f>+ROUND(SUMIF('PptoFactibilidad-ElectMec. C.D.'!$J$6:$J$121,'Ppto. Ejecutivo_T1+T2'!E12,'PptoFactibilidad-ElectMec. C.D.'!$T$6:$T$121),0)</f>
        <v>57850842446</v>
      </c>
    </row>
    <row r="13" spans="2:12" ht="16.5" customHeight="1">
      <c r="C13" s="299"/>
      <c r="D13" s="330" t="s">
        <v>97</v>
      </c>
      <c r="E13" s="330" t="s">
        <v>97</v>
      </c>
      <c r="F13" s="331">
        <f>+ROUND(SUMIF('PptoFactibilidad-ObraCivil C.D.'!$J$6:$J$541,'Ppto. Ejecutivo_T1+T2'!D13,'PptoFactibilidad-ObraCivil C.D.'!$S$6:$S$541),0)</f>
        <v>19333809659</v>
      </c>
      <c r="G13" s="331">
        <f>+ROUND(SUMIF('PptoFactibilidad-ElectMec. C.D.'!$J$6:$J$121,'Ppto. Ejecutivo_T1+T2'!E13,'PptoFactibilidad-ElectMec. C.D.'!$T$6:$T$121),0)</f>
        <v>38904686095</v>
      </c>
    </row>
    <row r="14" spans="2:12" ht="16.5" customHeight="1">
      <c r="C14" s="299"/>
      <c r="D14" s="300"/>
      <c r="E14" s="300"/>
    </row>
    <row r="15" spans="2:12" ht="24.75" customHeight="1">
      <c r="B15" s="316" t="s">
        <v>1</v>
      </c>
      <c r="C15" s="307" t="s">
        <v>44</v>
      </c>
      <c r="D15" s="327" t="s">
        <v>273</v>
      </c>
      <c r="E15" s="326"/>
      <c r="F15" s="317" t="s">
        <v>274</v>
      </c>
      <c r="G15" s="317" t="s">
        <v>276</v>
      </c>
      <c r="H15" s="317" t="s">
        <v>275</v>
      </c>
    </row>
    <row r="16" spans="2:12" s="302" customFormat="1" ht="16.5">
      <c r="B16" s="309" t="s">
        <v>17</v>
      </c>
      <c r="C16" s="340" t="s">
        <v>285</v>
      </c>
      <c r="D16" s="318"/>
      <c r="E16" s="319"/>
      <c r="F16" s="311">
        <f>+SUM(F12:F13)</f>
        <v>63953080810</v>
      </c>
      <c r="G16" s="311">
        <f>+SUM(G12:G13)</f>
        <v>96755528541</v>
      </c>
      <c r="H16" s="311">
        <f>+SUM(F16:G16)</f>
        <v>160708609351</v>
      </c>
      <c r="J16" s="354"/>
      <c r="K16" s="354"/>
      <c r="L16" s="355"/>
    </row>
    <row r="17" spans="2:12" s="302" customFormat="1" ht="25.5">
      <c r="B17" s="310" t="s">
        <v>18</v>
      </c>
      <c r="C17" s="341" t="s">
        <v>38</v>
      </c>
      <c r="D17" s="320"/>
      <c r="E17" s="321">
        <f>+'[25]AIU-Componentes'!$F$15</f>
        <v>0.2778200000000699</v>
      </c>
      <c r="F17" s="312">
        <f>+ROUND(E17*F16,0)</f>
        <v>17767444911</v>
      </c>
      <c r="G17" s="312">
        <f>+ROUND($E$17*G16,0)</f>
        <v>26880620939</v>
      </c>
      <c r="H17" s="312">
        <f t="shared" ref="H17:H39" si="0">+SUM(F17:G17)</f>
        <v>44648065850</v>
      </c>
      <c r="L17" s="356"/>
    </row>
    <row r="18" spans="2:12" s="302" customFormat="1" ht="16.5">
      <c r="B18" s="310" t="s">
        <v>19</v>
      </c>
      <c r="C18" s="342" t="s">
        <v>37</v>
      </c>
      <c r="D18" s="322"/>
      <c r="E18" s="321"/>
      <c r="F18" s="313">
        <f>+SUM(F16:F17)</f>
        <v>81720525721</v>
      </c>
      <c r="G18" s="313">
        <f>+SUM(G16:G17)</f>
        <v>123636149480</v>
      </c>
      <c r="H18" s="313">
        <f t="shared" si="0"/>
        <v>205356675201</v>
      </c>
    </row>
    <row r="19" spans="2:12" s="302" customFormat="1" ht="25.5">
      <c r="B19" s="310" t="s">
        <v>20</v>
      </c>
      <c r="C19" s="341" t="s">
        <v>39</v>
      </c>
      <c r="D19" s="323">
        <v>0.19</v>
      </c>
      <c r="E19" s="321">
        <v>0.05</v>
      </c>
      <c r="F19" s="312">
        <f>+ROUND($E$19*$F$16*$D$19,0)</f>
        <v>607554268</v>
      </c>
      <c r="G19" s="312">
        <f>+ROUND($E$19*$G$16*$D$19,0)</f>
        <v>919177521</v>
      </c>
      <c r="H19" s="312">
        <f t="shared" si="0"/>
        <v>1526731789</v>
      </c>
    </row>
    <row r="20" spans="2:12" s="302" customFormat="1" ht="25.5">
      <c r="B20" s="310" t="s">
        <v>21</v>
      </c>
      <c r="C20" s="342" t="s">
        <v>36</v>
      </c>
      <c r="D20" s="322"/>
      <c r="E20" s="321"/>
      <c r="F20" s="313">
        <f>+SUM(F18:F19)</f>
        <v>82328079989</v>
      </c>
      <c r="G20" s="313">
        <f>+SUM(G18:G19)</f>
        <v>124555327001</v>
      </c>
      <c r="H20" s="313">
        <f t="shared" si="0"/>
        <v>206883406990</v>
      </c>
    </row>
    <row r="21" spans="2:12" s="302" customFormat="1" ht="25.5">
      <c r="B21" s="310" t="s">
        <v>22</v>
      </c>
      <c r="C21" s="341" t="s">
        <v>120</v>
      </c>
      <c r="D21" s="320"/>
      <c r="E21" s="321">
        <f>+'[25]AIU-Componentes'!$F$19</f>
        <v>1.4226547235628568E-2</v>
      </c>
      <c r="F21" s="312">
        <f>+ROUND($F$20*$E$21,0)</f>
        <v>1171244319</v>
      </c>
      <c r="G21" s="312">
        <f>+ROUND($G$20*$E$21,0)</f>
        <v>1771992243</v>
      </c>
      <c r="H21" s="312">
        <f t="shared" si="0"/>
        <v>2943236562</v>
      </c>
    </row>
    <row r="22" spans="2:12" s="302" customFormat="1" ht="17.100000000000001" customHeight="1">
      <c r="B22" s="310" t="s">
        <v>23</v>
      </c>
      <c r="C22" s="341" t="s">
        <v>286</v>
      </c>
      <c r="D22" s="322"/>
      <c r="E22" s="321">
        <f>+'[25]AIU-Componentes'!$F$21</f>
        <v>5.0902325765832951E-3</v>
      </c>
      <c r="F22" s="312">
        <f>+ROUND($F$20*$E$22,0)</f>
        <v>419069075</v>
      </c>
      <c r="G22" s="312">
        <f>+ROUND($G$20*$E$22,0)</f>
        <v>634015583</v>
      </c>
      <c r="H22" s="312">
        <f t="shared" si="0"/>
        <v>1053084658</v>
      </c>
    </row>
    <row r="23" spans="2:12" s="302" customFormat="1" ht="25.5">
      <c r="B23" s="310" t="s">
        <v>24</v>
      </c>
      <c r="C23" s="341" t="s">
        <v>40</v>
      </c>
      <c r="D23" s="320"/>
      <c r="E23" s="321">
        <f>+'[25]AIU-Componentes'!$F$23</f>
        <v>5.6942571704580898E-3</v>
      </c>
      <c r="F23" s="312">
        <f>+ROUND($F$20*$E$23,0)</f>
        <v>468797260</v>
      </c>
      <c r="G23" s="312">
        <f>+ROUND($G$20*$E$23,0)</f>
        <v>709250064</v>
      </c>
      <c r="H23" s="312">
        <f t="shared" si="0"/>
        <v>1178047324</v>
      </c>
    </row>
    <row r="24" spans="2:12" s="302" customFormat="1" ht="38.25">
      <c r="B24" s="310" t="s">
        <v>25</v>
      </c>
      <c r="C24" s="341" t="s">
        <v>277</v>
      </c>
      <c r="D24" s="320"/>
      <c r="E24" s="321">
        <f>+'[25]AIU-Componentes'!$F$24</f>
        <v>1.8622464850991794E-4</v>
      </c>
      <c r="F24" s="312">
        <f>+ROUND($F$20*$E$24,0)</f>
        <v>15331518</v>
      </c>
      <c r="G24" s="312">
        <f>+ROUND($G$20*$E$24,0)</f>
        <v>23195272</v>
      </c>
      <c r="H24" s="312">
        <f t="shared" si="0"/>
        <v>38526790</v>
      </c>
    </row>
    <row r="25" spans="2:12" s="302" customFormat="1" ht="25.5">
      <c r="B25" s="310" t="s">
        <v>26</v>
      </c>
      <c r="C25" s="341" t="s">
        <v>278</v>
      </c>
      <c r="D25" s="320"/>
      <c r="E25" s="321">
        <f>+'[25]AIU-Componentes'!$F$26</f>
        <v>7.0565933952035642E-3</v>
      </c>
      <c r="F25" s="312">
        <f>+ROUND($F$20*$E$25,0)</f>
        <v>580955785</v>
      </c>
      <c r="G25" s="312">
        <f>+ROUND($G$20*$E$25,0)</f>
        <v>878936298</v>
      </c>
      <c r="H25" s="312">
        <f t="shared" si="0"/>
        <v>1459892083</v>
      </c>
    </row>
    <row r="26" spans="2:12" s="302" customFormat="1" ht="25.5">
      <c r="B26" s="310" t="s">
        <v>27</v>
      </c>
      <c r="C26" s="341" t="s">
        <v>279</v>
      </c>
      <c r="D26" s="320"/>
      <c r="E26" s="321">
        <f>+'[25]AIU-Componentes'!$F$28</f>
        <v>3.4587693006519946E-3</v>
      </c>
      <c r="F26" s="312">
        <f>+ROUND($F$20*$E$26,0)</f>
        <v>284753836</v>
      </c>
      <c r="G26" s="312">
        <f>+ROUND($G$20*$E$26,0)</f>
        <v>430808141</v>
      </c>
      <c r="H26" s="312">
        <f t="shared" si="0"/>
        <v>715561977</v>
      </c>
    </row>
    <row r="27" spans="2:12" s="302" customFormat="1" ht="25.5">
      <c r="B27" s="310" t="s">
        <v>35</v>
      </c>
      <c r="C27" s="341" t="s">
        <v>280</v>
      </c>
      <c r="D27" s="320"/>
      <c r="E27" s="321">
        <f>+'[25]AIU-Componentes'!$F$30</f>
        <v>2.8790544124466973E-3</v>
      </c>
      <c r="F27" s="312">
        <f>+ROUND($F$20*$E$27,0)</f>
        <v>237027022</v>
      </c>
      <c r="G27" s="312">
        <f>+ROUND($G$20*$E$27,0)</f>
        <v>358601564</v>
      </c>
      <c r="H27" s="312">
        <f t="shared" si="0"/>
        <v>595628586</v>
      </c>
    </row>
    <row r="28" spans="2:12" s="302" customFormat="1" ht="38.25">
      <c r="B28" s="310" t="s">
        <v>281</v>
      </c>
      <c r="C28" s="341" t="s">
        <v>41</v>
      </c>
      <c r="D28" s="322"/>
      <c r="E28" s="321">
        <v>0</v>
      </c>
      <c r="F28" s="312">
        <f>+ROUND($E$28*$F$20,0)</f>
        <v>0</v>
      </c>
      <c r="G28" s="312">
        <f>+ROUND($G$20*$E$28,0)</f>
        <v>0</v>
      </c>
      <c r="H28" s="312">
        <f t="shared" si="0"/>
        <v>0</v>
      </c>
    </row>
    <row r="29" spans="2:12" s="302" customFormat="1" ht="17.100000000000001" customHeight="1">
      <c r="B29" s="310" t="s">
        <v>282</v>
      </c>
      <c r="C29" s="343" t="s">
        <v>42</v>
      </c>
      <c r="D29" s="324"/>
      <c r="E29" s="325">
        <v>0</v>
      </c>
      <c r="F29" s="314">
        <f>+ROUND($F$20*$E$29,0)</f>
        <v>0</v>
      </c>
      <c r="G29" s="314">
        <f>+ROUND($G$20*$E$29,0)</f>
        <v>0</v>
      </c>
      <c r="H29" s="314">
        <f t="shared" si="0"/>
        <v>0</v>
      </c>
    </row>
    <row r="30" spans="2:12" s="348" customFormat="1" ht="33">
      <c r="B30" s="310" t="s">
        <v>283</v>
      </c>
      <c r="C30" s="345" t="s">
        <v>290</v>
      </c>
      <c r="D30" s="346"/>
      <c r="E30" s="347"/>
      <c r="F30" s="313">
        <f>+SUM(F21:F29)</f>
        <v>3177178815</v>
      </c>
      <c r="G30" s="313">
        <f>+SUM(G21:G29)</f>
        <v>4806799165</v>
      </c>
      <c r="H30" s="313">
        <f t="shared" si="0"/>
        <v>7983977980</v>
      </c>
    </row>
    <row r="31" spans="2:12" s="302" customFormat="1" ht="25.5">
      <c r="B31" s="310" t="s">
        <v>284</v>
      </c>
      <c r="C31" s="341" t="s">
        <v>292</v>
      </c>
      <c r="D31" s="339">
        <f>+'[26]Proyección Ppto Inicio Construc'!$D$17</f>
        <v>5.2845177349345018E-2</v>
      </c>
      <c r="E31" s="321">
        <f>+'[26]Proyección Ppto Inicio Construc'!$H$17</f>
        <v>0.12666766438344568</v>
      </c>
      <c r="F31" s="312">
        <f>+F20*D31</f>
        <v>4350641987.8497677</v>
      </c>
      <c r="G31" s="312">
        <f>+G20*E31</f>
        <v>15777132357.732998</v>
      </c>
      <c r="H31" s="312">
        <f t="shared" ref="H31" si="1">+SUM(F31:G31)</f>
        <v>20127774345.582764</v>
      </c>
    </row>
    <row r="32" spans="2:12" s="302" customFormat="1" ht="25.5">
      <c r="B32" s="310" t="s">
        <v>287</v>
      </c>
      <c r="C32" s="341" t="s">
        <v>291</v>
      </c>
      <c r="D32" s="339">
        <f>+'[26]Proyección Ppto Inicio Construc'!$D$17</f>
        <v>5.2845177349345018E-2</v>
      </c>
      <c r="E32" s="321">
        <f>+'[26]Proyección Ppto Inicio Construc'!$H$17</f>
        <v>0.12666766438344568</v>
      </c>
      <c r="F32" s="312">
        <f>+ROUND($F$30*$D$32,0)</f>
        <v>167898578</v>
      </c>
      <c r="G32" s="312">
        <f>+ROUND($G$30*$E$32,0)</f>
        <v>608866023</v>
      </c>
      <c r="H32" s="312">
        <f t="shared" si="0"/>
        <v>776764601</v>
      </c>
    </row>
    <row r="33" spans="2:13" s="302" customFormat="1" ht="17.100000000000001" customHeight="1">
      <c r="B33" s="310" t="s">
        <v>293</v>
      </c>
      <c r="C33" s="341" t="s">
        <v>294</v>
      </c>
      <c r="D33" s="339">
        <f>+'[26]Estimado Ajustes'!$D$21</f>
        <v>1.8466458460836943E-2</v>
      </c>
      <c r="E33" s="321">
        <f>+'[26]Estimado Ajustes'!$H$21</f>
        <v>4.8800699937733505E-2</v>
      </c>
      <c r="F33" s="312">
        <f>+ROUND(($F$20+F31)*$D$33,0)</f>
        <v>1600649019</v>
      </c>
      <c r="G33" s="312">
        <f>+ROUND(($G$20+$G$31)*$E$33,0)</f>
        <v>6848322241</v>
      </c>
      <c r="H33" s="312">
        <f t="shared" si="0"/>
        <v>8448971260</v>
      </c>
    </row>
    <row r="34" spans="2:13" s="302" customFormat="1" ht="38.25">
      <c r="B34" s="310">
        <v>1</v>
      </c>
      <c r="C34" s="342" t="s">
        <v>295</v>
      </c>
      <c r="D34" s="322"/>
      <c r="E34" s="321"/>
      <c r="F34" s="313">
        <f>+SUM(F30:F33)+F20</f>
        <v>91624448388.849762</v>
      </c>
      <c r="G34" s="313">
        <f>+SUM(G30:G33)+G20</f>
        <v>152596446787.733</v>
      </c>
      <c r="H34" s="313">
        <f t="shared" si="0"/>
        <v>244220895176.58276</v>
      </c>
      <c r="L34" s="356"/>
      <c r="M34" s="356"/>
    </row>
    <row r="35" spans="2:13" s="302" customFormat="1" ht="25.5">
      <c r="B35" s="310">
        <v>2</v>
      </c>
      <c r="C35" s="341" t="s">
        <v>43</v>
      </c>
      <c r="D35" s="320"/>
      <c r="E35" s="321">
        <f>+[25]Interventoria!$C$20</f>
        <v>5.0514593968718241E-2</v>
      </c>
      <c r="F35" s="312">
        <f>+ROUND($F$34*$E$35,0)</f>
        <v>4628371808</v>
      </c>
      <c r="G35" s="312">
        <f>+ROUND($G$34*$E$35,0)</f>
        <v>7708347551</v>
      </c>
      <c r="H35" s="312">
        <f t="shared" si="0"/>
        <v>12336719359</v>
      </c>
    </row>
    <row r="36" spans="2:13" s="302" customFormat="1" ht="31.5" customHeight="1">
      <c r="B36" s="310">
        <v>3</v>
      </c>
      <c r="C36" s="341" t="s">
        <v>329</v>
      </c>
      <c r="D36" s="322"/>
      <c r="E36" s="321"/>
      <c r="F36" s="312">
        <f>+ROUND(SUMIF('PptoFactibilidad-ObraCivil C.D.'!$J$558:$J$569,'Ppto. Ejecutivo_T1+T2'!D12,'PptoFactibilidad-ObraCivil C.D.'!$R$558:$R$569)+SUMIF('PptoFactibilidad-ObraCivil C.D.'!$J$558:$J$569,'Ppto. Ejecutivo_T1+T2'!D13,'PptoFactibilidad-ObraCivil C.D.'!$R$558:$R$569),0)</f>
        <v>40948310315</v>
      </c>
      <c r="G36" s="312">
        <v>0</v>
      </c>
      <c r="H36" s="312">
        <f t="shared" ref="H36" si="2">+SUM(F36:G36)</f>
        <v>40948310315</v>
      </c>
    </row>
    <row r="37" spans="2:13" s="302" customFormat="1" ht="27.75" customHeight="1">
      <c r="B37" s="310">
        <v>4</v>
      </c>
      <c r="C37" s="341" t="s">
        <v>296</v>
      </c>
      <c r="D37" s="339">
        <f>+'[26]Proyección Ppto Inicio Construc'!$D$17</f>
        <v>5.2845177349345018E-2</v>
      </c>
      <c r="E37" s="321"/>
      <c r="F37" s="312">
        <f>+(1+D37)*F36</f>
        <v>43112231035.75219</v>
      </c>
      <c r="G37" s="312">
        <v>0</v>
      </c>
      <c r="H37" s="312">
        <f t="shared" si="0"/>
        <v>43112231035.75219</v>
      </c>
    </row>
    <row r="38" spans="2:13" s="302" customFormat="1" ht="27.75" customHeight="1">
      <c r="B38" s="369">
        <v>5</v>
      </c>
      <c r="C38" s="446" t="s">
        <v>328</v>
      </c>
      <c r="D38" s="447">
        <v>0.05</v>
      </c>
      <c r="E38" s="371">
        <v>7.0000000000000007E-2</v>
      </c>
      <c r="F38" s="448">
        <f>(F34+F35+F37)*D38</f>
        <v>6968252561.6300983</v>
      </c>
      <c r="G38" s="448">
        <f>(G34+G35)*E38</f>
        <v>11221335603.711311</v>
      </c>
      <c r="H38" s="448">
        <f t="shared" si="0"/>
        <v>18189588165.341408</v>
      </c>
      <c r="J38" s="439">
        <f>+H38/(H37+H35+H34)</f>
        <v>6.0698760433042849E-2</v>
      </c>
    </row>
    <row r="39" spans="2:13" s="302" customFormat="1" ht="63.75">
      <c r="B39" s="440">
        <v>6</v>
      </c>
      <c r="C39" s="441" t="s">
        <v>331</v>
      </c>
      <c r="D39" s="442"/>
      <c r="E39" s="443"/>
      <c r="F39" s="444">
        <f>+F34+F35+F37-F38</f>
        <v>132396798670.97186</v>
      </c>
      <c r="G39" s="444">
        <f>+G34+G35+G37-G38</f>
        <v>149083458735.0217</v>
      </c>
      <c r="H39" s="444">
        <f t="shared" si="0"/>
        <v>281480257405.99353</v>
      </c>
    </row>
    <row r="40" spans="2:13" s="302" customFormat="1" ht="63.75">
      <c r="B40" s="369">
        <v>7</v>
      </c>
      <c r="C40" s="344" t="s">
        <v>330</v>
      </c>
      <c r="D40" s="370"/>
      <c r="E40" s="371"/>
      <c r="F40" s="372">
        <f>+F35+F36+F38+F39</f>
        <v>184941733355.60196</v>
      </c>
      <c r="G40" s="372">
        <f>+G35+G36+G38+G39</f>
        <v>168013141889.733</v>
      </c>
      <c r="H40" s="372">
        <f t="shared" ref="H40" si="3">+SUM(F40:G40)</f>
        <v>352954875245.33496</v>
      </c>
    </row>
    <row r="43" spans="2:13">
      <c r="H43" s="301"/>
    </row>
    <row r="44" spans="2:13">
      <c r="H44" s="301">
        <f>+H39/2.671</f>
        <v>105383847774.61383</v>
      </c>
    </row>
    <row r="45" spans="2:13">
      <c r="H45" s="301">
        <f>+H40/2.671</f>
        <v>132143345280.91913</v>
      </c>
    </row>
  </sheetData>
  <pageMargins left="0.7" right="0.7" top="0.75" bottom="0.75" header="0.3" footer="0.3"/>
  <pageSetup scale="4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'PptoFactibilidad-ObraCivil C.D.'!#REF!</xm:f>
          </x14:formula1>
          <xm:sqref>D14:D15 E14</xm:sqref>
        </x14:dataValidation>
        <x14:dataValidation type="list" allowBlank="1" showInputMessage="1" showErrorMessage="1">
          <x14:formula1>
            <xm:f>'PptoFactibilidad-ObraCivil C.D.'!$O$575:$O$577</xm:f>
          </x14:formula1>
          <xm:sqref>D12:E12</xm:sqref>
        </x14:dataValidation>
        <x14:dataValidation type="list" allowBlank="1" showInputMessage="1" showErrorMessage="1">
          <x14:formula1>
            <xm:f>'PptoFactibilidad-ObraCivil C.D.'!$O$578:$O$580</xm:f>
          </x14:formula1>
          <xm:sqref>D13:E13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4"/>
  <sheetViews>
    <sheetView showGridLines="0" topLeftCell="A4" zoomScale="110" zoomScaleNormal="110" workbookViewId="0">
      <pane ySplit="1" topLeftCell="A584" activePane="bottomLeft" state="frozen"/>
      <selection activeCell="I4" sqref="I4"/>
      <selection pane="bottomLeft" activeCell="Q595" sqref="Q595"/>
    </sheetView>
  </sheetViews>
  <sheetFormatPr baseColWidth="10" defaultColWidth="11.42578125" defaultRowHeight="15"/>
  <cols>
    <col min="1" max="1" width="0.85546875" style="24" customWidth="1"/>
    <col min="2" max="2" width="11.5703125" style="9" hidden="1" customWidth="1"/>
    <col min="3" max="3" width="5.28515625" style="9" hidden="1" customWidth="1"/>
    <col min="4" max="4" width="7" style="9" hidden="1" customWidth="1"/>
    <col min="5" max="5" width="5.28515625" style="9" hidden="1" customWidth="1"/>
    <col min="6" max="6" width="51.85546875" style="29" hidden="1" customWidth="1"/>
    <col min="7" max="7" width="32.42578125" style="9" hidden="1" customWidth="1"/>
    <col min="8" max="8" width="37.5703125" style="9" hidden="1" customWidth="1"/>
    <col min="9" max="9" width="9.42578125" style="60" bestFit="1" customWidth="1"/>
    <col min="10" max="10" width="3" style="379" bestFit="1" customWidth="1"/>
    <col min="11" max="11" width="1.7109375" style="66" customWidth="1"/>
    <col min="12" max="12" width="2.5703125" style="23" customWidth="1"/>
    <col min="13" max="13" width="1.7109375" style="66" customWidth="1"/>
    <col min="14" max="14" width="60.42578125" style="79" customWidth="1"/>
    <col min="15" max="15" width="19.42578125" style="12" bestFit="1" customWidth="1"/>
    <col min="16" max="16" width="10.140625" style="18" customWidth="1"/>
    <col min="17" max="17" width="15.140625" style="365" customWidth="1"/>
    <col min="18" max="18" width="15.140625" style="405" customWidth="1"/>
    <col min="19" max="19" width="18.28515625" style="124" customWidth="1"/>
    <col min="20" max="20" width="16.42578125" style="66" hidden="1" customWidth="1"/>
    <col min="21" max="21" width="16" style="66" hidden="1" customWidth="1"/>
    <col min="22" max="22" width="15.140625" style="66" hidden="1" customWidth="1"/>
    <col min="23" max="23" width="2.42578125" style="280" customWidth="1"/>
    <col min="24" max="25" width="20.28515625" style="365" hidden="1" customWidth="1"/>
    <col min="26" max="26" width="20.42578125" style="124" hidden="1" customWidth="1"/>
    <col min="27" max="27" width="11.42578125" style="66" customWidth="1"/>
    <col min="28" max="16384" width="11.42578125" style="66"/>
  </cols>
  <sheetData>
    <row r="1" spans="1:26" ht="18.75">
      <c r="A1" s="52">
        <v>1</v>
      </c>
      <c r="B1" s="4"/>
      <c r="C1" s="4"/>
      <c r="D1" s="4"/>
      <c r="E1" s="4"/>
      <c r="F1" s="26"/>
      <c r="G1" s="4"/>
      <c r="H1" s="4"/>
      <c r="I1" s="73" t="s">
        <v>16</v>
      </c>
      <c r="J1" s="376"/>
      <c r="K1" s="53"/>
      <c r="L1" s="87"/>
      <c r="M1" s="54"/>
      <c r="N1" s="54"/>
      <c r="O1" s="54"/>
      <c r="P1" s="68"/>
      <c r="Q1" s="357"/>
      <c r="R1" s="402"/>
      <c r="S1" s="94"/>
      <c r="T1" s="74"/>
      <c r="U1" s="74"/>
      <c r="V1" s="74"/>
      <c r="W1" s="409"/>
      <c r="X1" s="382"/>
      <c r="Y1" s="382"/>
    </row>
    <row r="2" spans="1:26" ht="18.75">
      <c r="A2" s="52">
        <v>2</v>
      </c>
      <c r="B2" s="4"/>
      <c r="C2" s="4"/>
      <c r="D2" s="4"/>
      <c r="E2" s="4"/>
      <c r="F2" s="26"/>
      <c r="G2" s="4"/>
      <c r="H2" s="4"/>
      <c r="I2" s="73" t="s">
        <v>45</v>
      </c>
      <c r="J2" s="376"/>
      <c r="K2" s="53"/>
      <c r="L2" s="87"/>
      <c r="M2" s="54"/>
      <c r="N2" s="54"/>
      <c r="O2" s="54"/>
      <c r="P2" s="68"/>
      <c r="Q2" s="357"/>
      <c r="R2" s="402"/>
      <c r="S2" s="94"/>
      <c r="T2" s="74"/>
      <c r="U2" s="74"/>
      <c r="V2" s="74"/>
      <c r="W2" s="409"/>
      <c r="X2" s="382"/>
      <c r="Y2" s="382"/>
    </row>
    <row r="3" spans="1:26">
      <c r="A3" s="52">
        <v>3</v>
      </c>
      <c r="B3" s="5"/>
      <c r="C3" s="5"/>
      <c r="D3" s="5"/>
      <c r="E3" s="5"/>
      <c r="F3" s="27"/>
      <c r="G3" s="5"/>
      <c r="H3" s="5"/>
      <c r="I3" s="61"/>
      <c r="J3" s="61"/>
      <c r="K3" s="1"/>
      <c r="L3" s="88"/>
      <c r="M3" s="1"/>
      <c r="N3" s="77"/>
      <c r="O3" s="10"/>
      <c r="P3" s="16"/>
      <c r="Q3" s="358"/>
      <c r="R3" s="403"/>
      <c r="S3" s="98"/>
      <c r="T3" s="30"/>
      <c r="U3" s="30"/>
      <c r="V3" s="30"/>
      <c r="W3" s="21"/>
      <c r="X3" s="358"/>
      <c r="Y3" s="358"/>
    </row>
    <row r="4" spans="1:26" ht="61.5" customHeight="1">
      <c r="A4" s="52">
        <v>4</v>
      </c>
      <c r="B4" s="6" t="s">
        <v>55</v>
      </c>
      <c r="C4" s="7" t="s">
        <v>9</v>
      </c>
      <c r="D4" s="7" t="s">
        <v>10</v>
      </c>
      <c r="E4" s="6" t="s">
        <v>1</v>
      </c>
      <c r="F4" s="25" t="s">
        <v>0</v>
      </c>
      <c r="G4" s="6" t="s">
        <v>29</v>
      </c>
      <c r="H4" s="6" t="s">
        <v>30</v>
      </c>
      <c r="I4" s="31" t="s">
        <v>8</v>
      </c>
      <c r="J4" s="373"/>
      <c r="K4" s="451" t="s">
        <v>44</v>
      </c>
      <c r="L4" s="452"/>
      <c r="M4" s="452"/>
      <c r="N4" s="453"/>
      <c r="O4" s="2" t="s">
        <v>6</v>
      </c>
      <c r="P4" s="31" t="s">
        <v>15</v>
      </c>
      <c r="Q4" s="359" t="s">
        <v>34</v>
      </c>
      <c r="R4" s="359" t="s">
        <v>325</v>
      </c>
      <c r="S4" s="359" t="s">
        <v>12</v>
      </c>
      <c r="T4" s="32" t="s">
        <v>11</v>
      </c>
      <c r="U4" s="32" t="s">
        <v>13</v>
      </c>
      <c r="V4" s="32" t="s">
        <v>14</v>
      </c>
      <c r="W4" s="37"/>
      <c r="X4" s="383" t="s">
        <v>31</v>
      </c>
      <c r="Y4" s="383" t="s">
        <v>32</v>
      </c>
      <c r="Z4" s="383" t="s">
        <v>33</v>
      </c>
    </row>
    <row r="5" spans="1:26" s="50" customFormat="1" ht="11.25" customHeight="1">
      <c r="A5" s="52">
        <v>5</v>
      </c>
      <c r="B5" s="13"/>
      <c r="C5" s="14"/>
      <c r="D5" s="14"/>
      <c r="E5" s="13"/>
      <c r="F5" s="28"/>
      <c r="G5" s="13"/>
      <c r="H5" s="13"/>
      <c r="I5" s="62"/>
      <c r="J5" s="62"/>
      <c r="K5" s="45"/>
      <c r="L5" s="46"/>
      <c r="M5" s="47"/>
      <c r="N5" s="48"/>
      <c r="O5" s="15"/>
      <c r="P5" s="58"/>
      <c r="Q5" s="360"/>
      <c r="R5" s="360"/>
      <c r="S5" s="360"/>
      <c r="T5" s="49"/>
      <c r="U5" s="49"/>
      <c r="V5" s="49"/>
      <c r="W5" s="37"/>
      <c r="X5" s="383"/>
      <c r="Y5" s="383"/>
      <c r="Z5" s="384"/>
    </row>
    <row r="6" spans="1:26" s="71" customFormat="1" ht="15" customHeight="1">
      <c r="A6" s="72">
        <v>6</v>
      </c>
      <c r="B6" s="41">
        <f>+IF(K6="",B5,B5+1)</f>
        <v>1</v>
      </c>
      <c r="C6" s="41">
        <f t="shared" ref="C6:D6" si="0">+IF(B6=B5,IF(L6="",C5,C5+1),0)</f>
        <v>0</v>
      </c>
      <c r="D6" s="41">
        <f t="shared" si="0"/>
        <v>0</v>
      </c>
      <c r="E6" s="41">
        <f>+IF(D6=D5,IF(N6="",E5,E5+1),0)</f>
        <v>0</v>
      </c>
      <c r="F6" s="57" t="str">
        <f t="shared" ref="F6:G6" si="1">+IF(K6="",F5,K6)</f>
        <v>TRAMO PORTAL 20 DE JULIO A ESTACIÓN INTERMEDIA LA VICTORIA ALTERNATIVA 1</v>
      </c>
      <c r="G6" s="57">
        <f t="shared" si="1"/>
        <v>0</v>
      </c>
      <c r="H6" s="57">
        <f>+IF(G6=G5,IF(M6="",H5,M6),H7)</f>
        <v>0</v>
      </c>
      <c r="I6" s="63">
        <f>+E6+D6*1000+C6*1000000+B6*1000000000</f>
        <v>1000000000</v>
      </c>
      <c r="J6" s="377" t="s">
        <v>95</v>
      </c>
      <c r="K6" s="80" t="s">
        <v>56</v>
      </c>
      <c r="L6" s="81"/>
      <c r="M6" s="81"/>
      <c r="N6" s="86"/>
      <c r="O6" s="83"/>
      <c r="P6" s="84"/>
      <c r="Q6" s="361"/>
      <c r="R6" s="399">
        <f>+V6</f>
        <v>44283425214.803612</v>
      </c>
      <c r="S6" s="361"/>
      <c r="T6" s="85"/>
      <c r="U6" s="85"/>
      <c r="V6" s="85">
        <f>+X6</f>
        <v>44283425214.803612</v>
      </c>
      <c r="W6" s="407"/>
      <c r="X6" s="365">
        <f>+IF(C9&gt;C10,S9,X7+S8)</f>
        <v>44283425214.803612</v>
      </c>
      <c r="Y6" s="365">
        <f>+IF(D8&gt;D9,S8,Y7+S8)</f>
        <v>15108455376.267841</v>
      </c>
      <c r="Z6" s="365">
        <f>+IF(E7&gt;E8,S7,Z7+S7)</f>
        <v>15108455376.267841</v>
      </c>
    </row>
    <row r="7" spans="1:26" s="71" customFormat="1" ht="15" customHeight="1">
      <c r="A7" s="72">
        <v>7</v>
      </c>
      <c r="B7" s="41">
        <f t="shared" ref="B7" si="2">+IF(K7="",B6,B6+1)</f>
        <v>1</v>
      </c>
      <c r="C7" s="41">
        <f t="shared" ref="C7" si="3">+IF(B7=B6,IF(L7="",C6,C6+1),0)</f>
        <v>1</v>
      </c>
      <c r="D7" s="41">
        <f t="shared" ref="D7" si="4">+IF(C7=C6,IF(M7="",D6,D6+1),0)</f>
        <v>0</v>
      </c>
      <c r="E7" s="41">
        <f>+IF(D7=D6,IF(N7="",E6,E6+1),0)</f>
        <v>0</v>
      </c>
      <c r="F7" s="57" t="str">
        <f t="shared" ref="F7" si="5">+IF(K7="",F6,K7)</f>
        <v>TRAMO PORTAL 20 DE JULIO A ESTACIÓN INTERMEDIA LA VICTORIA ALTERNATIVA 1</v>
      </c>
      <c r="G7" s="57" t="str">
        <f t="shared" ref="G7" si="6">+IF(L7="",G6,L7)</f>
        <v>ESTACIÓN PORTAL 20 DE JULIO</v>
      </c>
      <c r="H7" s="57" t="str">
        <f t="shared" ref="H7" si="7">+IF(G7=G6,IF(M7="",H6,M7),H8)</f>
        <v>EDIFICACIÓN - ESTACIÓN 20 DE JULIO</v>
      </c>
      <c r="I7" s="63">
        <f t="shared" ref="I7" si="8">+E7+D7*1000+C7*1000000+B7*1000000000</f>
        <v>1001000000</v>
      </c>
      <c r="J7" s="377" t="s">
        <v>95</v>
      </c>
      <c r="K7" s="42"/>
      <c r="L7" s="43" t="s">
        <v>91</v>
      </c>
      <c r="M7" s="44"/>
      <c r="N7" s="78"/>
      <c r="O7" s="38"/>
      <c r="P7" s="56"/>
      <c r="Q7" s="362"/>
      <c r="R7" s="362">
        <f>+U7</f>
        <v>15108455376.267841</v>
      </c>
      <c r="S7" s="362"/>
      <c r="T7" s="69"/>
      <c r="U7" s="69">
        <f>Y7</f>
        <v>15108455376.267841</v>
      </c>
      <c r="V7" s="69"/>
      <c r="W7" s="407"/>
      <c r="X7" s="365">
        <f t="shared" ref="X7:X70" si="9">+IF(C10&gt;C11,S10,X8+S9)</f>
        <v>44283425214.803612</v>
      </c>
      <c r="Y7" s="365">
        <f t="shared" ref="Y7:Y70" si="10">+IF(D9&gt;D10,S9,Y8+S9)</f>
        <v>15108455376.267841</v>
      </c>
      <c r="Z7" s="365">
        <f t="shared" ref="Z7:Z70" si="11">+IF(E8&gt;E9,S8,Z8+S8)</f>
        <v>15108455376.267841</v>
      </c>
    </row>
    <row r="8" spans="1:26" s="71" customFormat="1" ht="15" customHeight="1">
      <c r="A8" s="72">
        <v>8</v>
      </c>
      <c r="B8" s="41">
        <f t="shared" ref="B8:B71" si="12">+IF(K8="",B7,B7+1)</f>
        <v>1</v>
      </c>
      <c r="C8" s="41">
        <f t="shared" ref="C8:C71" si="13">+IF(B8=B7,IF(L8="",C7,C7+1),0)</f>
        <v>1</v>
      </c>
      <c r="D8" s="41">
        <f t="shared" ref="D8:E23" si="14">+IF(C8=C7,IF(M8="",D7,D7+1),0)</f>
        <v>1</v>
      </c>
      <c r="E8" s="41">
        <f t="shared" si="14"/>
        <v>0</v>
      </c>
      <c r="F8" s="57" t="str">
        <f t="shared" ref="F8:F71" si="15">+IF(K8="",F7,K8)</f>
        <v>TRAMO PORTAL 20 DE JULIO A ESTACIÓN INTERMEDIA LA VICTORIA ALTERNATIVA 1</v>
      </c>
      <c r="G8" s="57" t="str">
        <f t="shared" ref="G8:G71" si="16">+IF(L8="",G7,L8)</f>
        <v>ESTACIÓN PORTAL 20 DE JULIO</v>
      </c>
      <c r="H8" s="57" t="str">
        <f t="shared" ref="H8:H71" si="17">+IF(G8=G7,IF(M8="",H7,M8),H9)</f>
        <v>EDIFICACIÓN - ESTACIÓN 20 DE JULIO</v>
      </c>
      <c r="I8" s="289">
        <f t="shared" ref="I8:I71" si="18">+E8+D8*1000+C8*1000000+B8*1000000000</f>
        <v>1001001000</v>
      </c>
      <c r="J8" s="377" t="s">
        <v>95</v>
      </c>
      <c r="K8" s="42"/>
      <c r="L8" s="43"/>
      <c r="M8" s="43" t="s">
        <v>85</v>
      </c>
      <c r="N8" s="78"/>
      <c r="O8" s="38"/>
      <c r="P8" s="56"/>
      <c r="Q8" s="362"/>
      <c r="R8" s="401">
        <f>+T8</f>
        <v>15108455376.267841</v>
      </c>
      <c r="S8" s="362"/>
      <c r="T8" s="69">
        <f>Z8</f>
        <v>15108455376.267841</v>
      </c>
      <c r="U8" s="69"/>
      <c r="V8" s="69"/>
      <c r="W8" s="407"/>
      <c r="X8" s="365">
        <f t="shared" si="9"/>
        <v>43378309184.839508</v>
      </c>
      <c r="Y8" s="365">
        <f t="shared" si="10"/>
        <v>14203339346.303736</v>
      </c>
      <c r="Z8" s="365">
        <f t="shared" si="11"/>
        <v>15108455376.267841</v>
      </c>
    </row>
    <row r="9" spans="1:26" s="23" customFormat="1" ht="15" customHeight="1">
      <c r="A9" s="72">
        <v>9</v>
      </c>
      <c r="B9" s="41">
        <f t="shared" si="12"/>
        <v>1</v>
      </c>
      <c r="C9" s="41">
        <f t="shared" si="13"/>
        <v>1</v>
      </c>
      <c r="D9" s="41">
        <f t="shared" si="14"/>
        <v>1</v>
      </c>
      <c r="E9" s="41">
        <f t="shared" ref="E9:E72" si="19">+IF(D9=D8,IF(N9="",E8,E8+1),0)</f>
        <v>1</v>
      </c>
      <c r="F9" s="57" t="str">
        <f t="shared" si="15"/>
        <v>TRAMO PORTAL 20 DE JULIO A ESTACIÓN INTERMEDIA LA VICTORIA ALTERNATIVA 1</v>
      </c>
      <c r="G9" s="57" t="str">
        <f t="shared" si="16"/>
        <v>ESTACIÓN PORTAL 20 DE JULIO</v>
      </c>
      <c r="H9" s="57" t="str">
        <f t="shared" si="17"/>
        <v>EDIFICACIÓN - ESTACIÓN 20 DE JULIO</v>
      </c>
      <c r="I9" s="289">
        <f t="shared" si="18"/>
        <v>1001001001</v>
      </c>
      <c r="J9" s="377" t="s">
        <v>95</v>
      </c>
      <c r="K9" s="39"/>
      <c r="L9" s="40"/>
      <c r="M9" s="40"/>
      <c r="N9" s="40" t="s">
        <v>304</v>
      </c>
      <c r="O9" s="55" t="s">
        <v>2</v>
      </c>
      <c r="P9" s="55">
        <f>+[27]Cantidades!$J$11</f>
        <v>2875.63</v>
      </c>
      <c r="Q9" s="363">
        <f>+VLOOKUP(N9,'[28]Indice Estaciones-Edificaciones'!E$4:P$550,12,FALSE)</f>
        <v>314753.99476431432</v>
      </c>
      <c r="R9" s="363">
        <f>+S9</f>
        <v>905116029.96410525</v>
      </c>
      <c r="S9" s="108">
        <f t="shared" ref="S9:S19" si="20">+P9*Q9</f>
        <v>905116029.96410525</v>
      </c>
      <c r="T9" s="3"/>
      <c r="U9" s="3"/>
      <c r="V9" s="3"/>
      <c r="W9" s="408"/>
      <c r="X9" s="365">
        <f t="shared" si="9"/>
        <v>40198706213.758331</v>
      </c>
      <c r="Y9" s="365">
        <f t="shared" si="10"/>
        <v>11023736375.222555</v>
      </c>
      <c r="Z9" s="365">
        <f t="shared" si="11"/>
        <v>14203339346.303736</v>
      </c>
    </row>
    <row r="10" spans="1:26" s="280" customFormat="1" ht="15" customHeight="1">
      <c r="A10" s="292"/>
      <c r="B10" s="41">
        <f t="shared" si="12"/>
        <v>1</v>
      </c>
      <c r="C10" s="41">
        <f t="shared" si="13"/>
        <v>1</v>
      </c>
      <c r="D10" s="41">
        <f t="shared" si="14"/>
        <v>1</v>
      </c>
      <c r="E10" s="41">
        <f t="shared" si="19"/>
        <v>2</v>
      </c>
      <c r="F10" s="57" t="str">
        <f t="shared" si="15"/>
        <v>TRAMO PORTAL 20 DE JULIO A ESTACIÓN INTERMEDIA LA VICTORIA ALTERNATIVA 1</v>
      </c>
      <c r="G10" s="57" t="str">
        <f t="shared" si="16"/>
        <v>ESTACIÓN PORTAL 20 DE JULIO</v>
      </c>
      <c r="H10" s="57" t="str">
        <f t="shared" si="17"/>
        <v>EDIFICACIÓN - ESTACIÓN 20 DE JULIO</v>
      </c>
      <c r="I10" s="289">
        <f t="shared" si="18"/>
        <v>1001001002</v>
      </c>
      <c r="J10" s="377" t="s">
        <v>95</v>
      </c>
      <c r="K10" s="283"/>
      <c r="L10" s="284"/>
      <c r="M10" s="284"/>
      <c r="N10" s="284" t="s">
        <v>47</v>
      </c>
      <c r="O10" s="288" t="s">
        <v>2</v>
      </c>
      <c r="P10" s="288">
        <f>+[27]Cantidades!$J$11</f>
        <v>2875.63</v>
      </c>
      <c r="Q10" s="363">
        <f>+VLOOKUP(N10,'[28]Indice Estaciones-Edificaciones'!E$4:P$550,12,FALSE)</f>
        <v>1105706.5655460474</v>
      </c>
      <c r="R10" s="363">
        <f t="shared" ref="R10:R19" si="21">+S10</f>
        <v>3179602971.0811806</v>
      </c>
      <c r="S10" s="108">
        <f t="shared" si="20"/>
        <v>3179602971.0811806</v>
      </c>
      <c r="T10" s="277"/>
      <c r="U10" s="277"/>
      <c r="V10" s="277"/>
      <c r="W10" s="408"/>
      <c r="X10" s="365">
        <f t="shared" si="9"/>
        <v>36941111811.006683</v>
      </c>
      <c r="Y10" s="365">
        <f t="shared" si="10"/>
        <v>7766141972.4709091</v>
      </c>
      <c r="Z10" s="365">
        <f t="shared" si="11"/>
        <v>11023736375.222555</v>
      </c>
    </row>
    <row r="11" spans="1:26" s="23" customFormat="1" ht="15" customHeight="1">
      <c r="A11" s="72">
        <v>9</v>
      </c>
      <c r="B11" s="41">
        <f t="shared" si="12"/>
        <v>1</v>
      </c>
      <c r="C11" s="41">
        <f t="shared" si="13"/>
        <v>1</v>
      </c>
      <c r="D11" s="41">
        <f t="shared" si="14"/>
        <v>1</v>
      </c>
      <c r="E11" s="41">
        <f t="shared" si="19"/>
        <v>3</v>
      </c>
      <c r="F11" s="57" t="str">
        <f t="shared" si="15"/>
        <v>TRAMO PORTAL 20 DE JULIO A ESTACIÓN INTERMEDIA LA VICTORIA ALTERNATIVA 1</v>
      </c>
      <c r="G11" s="57" t="str">
        <f t="shared" si="16"/>
        <v>ESTACIÓN PORTAL 20 DE JULIO</v>
      </c>
      <c r="H11" s="57" t="str">
        <f t="shared" si="17"/>
        <v>EDIFICACIÓN - ESTACIÓN 20 DE JULIO</v>
      </c>
      <c r="I11" s="289">
        <f t="shared" si="18"/>
        <v>1001001003</v>
      </c>
      <c r="J11" s="377" t="s">
        <v>95</v>
      </c>
      <c r="K11" s="39"/>
      <c r="L11" s="40"/>
      <c r="M11" s="40"/>
      <c r="N11" s="40" t="s">
        <v>48</v>
      </c>
      <c r="O11" s="55" t="s">
        <v>2</v>
      </c>
      <c r="P11" s="55">
        <f>+$P$9</f>
        <v>2875.63</v>
      </c>
      <c r="Q11" s="363">
        <f>+VLOOKUP(N11,'[28]Indice Estaciones-Edificaciones'!E$4:P$550,12,FALSE)</f>
        <v>1132828.0768915494</v>
      </c>
      <c r="R11" s="363">
        <f t="shared" si="21"/>
        <v>3257594402.7516465</v>
      </c>
      <c r="S11" s="108">
        <f t="shared" si="20"/>
        <v>3257594402.7516465</v>
      </c>
      <c r="T11" s="3"/>
      <c r="U11" s="3"/>
      <c r="V11" s="3"/>
      <c r="W11" s="408"/>
      <c r="X11" s="365">
        <f t="shared" si="9"/>
        <v>32237088213.156952</v>
      </c>
      <c r="Y11" s="365">
        <f t="shared" si="10"/>
        <v>3062118374.6211772</v>
      </c>
      <c r="Z11" s="365">
        <f t="shared" si="11"/>
        <v>7766141972.4709091</v>
      </c>
    </row>
    <row r="12" spans="1:26" s="23" customFormat="1" ht="15" customHeight="1">
      <c r="A12" s="72">
        <v>9</v>
      </c>
      <c r="B12" s="41">
        <f t="shared" si="12"/>
        <v>1</v>
      </c>
      <c r="C12" s="41">
        <f t="shared" si="13"/>
        <v>1</v>
      </c>
      <c r="D12" s="41">
        <f t="shared" si="14"/>
        <v>1</v>
      </c>
      <c r="E12" s="41">
        <f t="shared" si="19"/>
        <v>4</v>
      </c>
      <c r="F12" s="57" t="str">
        <f t="shared" si="15"/>
        <v>TRAMO PORTAL 20 DE JULIO A ESTACIÓN INTERMEDIA LA VICTORIA ALTERNATIVA 1</v>
      </c>
      <c r="G12" s="57" t="str">
        <f t="shared" si="16"/>
        <v>ESTACIÓN PORTAL 20 DE JULIO</v>
      </c>
      <c r="H12" s="57" t="str">
        <f t="shared" si="17"/>
        <v>EDIFICACIÓN - ESTACIÓN 20 DE JULIO</v>
      </c>
      <c r="I12" s="289">
        <f t="shared" si="18"/>
        <v>1001001004</v>
      </c>
      <c r="J12" s="377" t="s">
        <v>95</v>
      </c>
      <c r="K12" s="39"/>
      <c r="L12" s="40"/>
      <c r="M12" s="40"/>
      <c r="N12" s="40" t="s">
        <v>64</v>
      </c>
      <c r="O12" s="55" t="s">
        <v>2</v>
      </c>
      <c r="P12" s="55">
        <f t="shared" ref="P12:P19" si="22">+$P$9</f>
        <v>2875.63</v>
      </c>
      <c r="Q12" s="363">
        <f>+VLOOKUP(N12,'[28]Indice Estaciones-Edificaciones'!E$4:P$550,12,FALSE)</f>
        <v>1635823.6622408764</v>
      </c>
      <c r="R12" s="363">
        <f t="shared" si="21"/>
        <v>4704023597.8497314</v>
      </c>
      <c r="S12" s="108">
        <f t="shared" si="20"/>
        <v>4704023597.8497314</v>
      </c>
      <c r="T12" s="3"/>
      <c r="U12" s="3"/>
      <c r="V12" s="3"/>
      <c r="W12" s="408"/>
      <c r="X12" s="365">
        <f t="shared" si="9"/>
        <v>31794680193.691528</v>
      </c>
      <c r="Y12" s="365">
        <f t="shared" si="10"/>
        <v>2619710355.155755</v>
      </c>
      <c r="Z12" s="365">
        <f t="shared" si="11"/>
        <v>3062118374.6211772</v>
      </c>
    </row>
    <row r="13" spans="1:26" s="23" customFormat="1" ht="15" customHeight="1">
      <c r="A13" s="72">
        <v>9</v>
      </c>
      <c r="B13" s="41">
        <f t="shared" si="12"/>
        <v>1</v>
      </c>
      <c r="C13" s="41">
        <f t="shared" si="13"/>
        <v>1</v>
      </c>
      <c r="D13" s="41">
        <f t="shared" si="14"/>
        <v>1</v>
      </c>
      <c r="E13" s="41">
        <f t="shared" si="19"/>
        <v>5</v>
      </c>
      <c r="F13" s="57" t="str">
        <f t="shared" si="15"/>
        <v>TRAMO PORTAL 20 DE JULIO A ESTACIÓN INTERMEDIA LA VICTORIA ALTERNATIVA 1</v>
      </c>
      <c r="G13" s="57" t="str">
        <f t="shared" si="16"/>
        <v>ESTACIÓN PORTAL 20 DE JULIO</v>
      </c>
      <c r="H13" s="57" t="str">
        <f t="shared" si="17"/>
        <v>EDIFICACIÓN - ESTACIÓN 20 DE JULIO</v>
      </c>
      <c r="I13" s="289">
        <f t="shared" si="18"/>
        <v>1001001005</v>
      </c>
      <c r="J13" s="377" t="s">
        <v>95</v>
      </c>
      <c r="K13" s="39"/>
      <c r="L13" s="40"/>
      <c r="M13" s="40"/>
      <c r="N13" s="40" t="s">
        <v>66</v>
      </c>
      <c r="O13" s="55" t="s">
        <v>2</v>
      </c>
      <c r="P13" s="55">
        <f t="shared" si="22"/>
        <v>2875.63</v>
      </c>
      <c r="Q13" s="363">
        <f>+VLOOKUP(N13,'[28]Indice Estaciones-Edificaciones'!E$4:P$550,12,FALSE)</f>
        <v>153847.33761486085</v>
      </c>
      <c r="R13" s="363">
        <f t="shared" si="21"/>
        <v>442408019.46542233</v>
      </c>
      <c r="S13" s="108">
        <f t="shared" si="20"/>
        <v>442408019.46542233</v>
      </c>
      <c r="T13" s="3"/>
      <c r="U13" s="3"/>
      <c r="V13" s="3"/>
      <c r="W13" s="408"/>
      <c r="X13" s="365">
        <f t="shared" si="9"/>
        <v>31437795611.042068</v>
      </c>
      <c r="Y13" s="365">
        <f t="shared" si="10"/>
        <v>2262825772.5062966</v>
      </c>
      <c r="Z13" s="365">
        <f t="shared" si="11"/>
        <v>2619710355.155755</v>
      </c>
    </row>
    <row r="14" spans="1:26" s="23" customFormat="1" ht="15" customHeight="1">
      <c r="A14" s="72">
        <v>9</v>
      </c>
      <c r="B14" s="41">
        <f t="shared" si="12"/>
        <v>1</v>
      </c>
      <c r="C14" s="41">
        <f t="shared" si="13"/>
        <v>1</v>
      </c>
      <c r="D14" s="41">
        <f t="shared" si="14"/>
        <v>1</v>
      </c>
      <c r="E14" s="41">
        <f t="shared" si="19"/>
        <v>6</v>
      </c>
      <c r="F14" s="57" t="str">
        <f t="shared" si="15"/>
        <v>TRAMO PORTAL 20 DE JULIO A ESTACIÓN INTERMEDIA LA VICTORIA ALTERNATIVA 1</v>
      </c>
      <c r="G14" s="57" t="str">
        <f t="shared" si="16"/>
        <v>ESTACIÓN PORTAL 20 DE JULIO</v>
      </c>
      <c r="H14" s="57" t="str">
        <f t="shared" si="17"/>
        <v>EDIFICACIÓN - ESTACIÓN 20 DE JULIO</v>
      </c>
      <c r="I14" s="289">
        <f t="shared" si="18"/>
        <v>1001001006</v>
      </c>
      <c r="J14" s="377" t="s">
        <v>95</v>
      </c>
      <c r="K14" s="39"/>
      <c r="L14" s="40"/>
      <c r="M14" s="40"/>
      <c r="N14" s="40" t="s">
        <v>67</v>
      </c>
      <c r="O14" s="55" t="s">
        <v>2</v>
      </c>
      <c r="P14" s="55">
        <f t="shared" si="22"/>
        <v>2875.63</v>
      </c>
      <c r="Q14" s="363">
        <f>+VLOOKUP(N14,'[28]Indice Estaciones-Edificaciones'!E$4:P$550,12,FALSE)</f>
        <v>124106.57235091378</v>
      </c>
      <c r="R14" s="363">
        <f t="shared" si="21"/>
        <v>356884582.64945817</v>
      </c>
      <c r="S14" s="108">
        <f t="shared" si="20"/>
        <v>356884582.64945817</v>
      </c>
      <c r="T14" s="3"/>
      <c r="U14" s="3"/>
      <c r="V14" s="3"/>
      <c r="W14" s="408"/>
      <c r="X14" s="365">
        <f t="shared" si="9"/>
        <v>31313168649.130131</v>
      </c>
      <c r="Y14" s="365">
        <f t="shared" si="10"/>
        <v>2138198810.5943592</v>
      </c>
      <c r="Z14" s="365">
        <f t="shared" si="11"/>
        <v>2262825772.5062966</v>
      </c>
    </row>
    <row r="15" spans="1:26" s="23" customFormat="1" ht="15" customHeight="1">
      <c r="A15" s="72">
        <v>9</v>
      </c>
      <c r="B15" s="41">
        <f t="shared" si="12"/>
        <v>1</v>
      </c>
      <c r="C15" s="41">
        <f t="shared" si="13"/>
        <v>1</v>
      </c>
      <c r="D15" s="41">
        <f t="shared" si="14"/>
        <v>1</v>
      </c>
      <c r="E15" s="41">
        <f t="shared" si="19"/>
        <v>7</v>
      </c>
      <c r="F15" s="57" t="str">
        <f t="shared" si="15"/>
        <v>TRAMO PORTAL 20 DE JULIO A ESTACIÓN INTERMEDIA LA VICTORIA ALTERNATIVA 1</v>
      </c>
      <c r="G15" s="57" t="str">
        <f t="shared" si="16"/>
        <v>ESTACIÓN PORTAL 20 DE JULIO</v>
      </c>
      <c r="H15" s="57" t="str">
        <f t="shared" si="17"/>
        <v>EDIFICACIÓN - ESTACIÓN 20 DE JULIO</v>
      </c>
      <c r="I15" s="289">
        <f t="shared" si="18"/>
        <v>1001001007</v>
      </c>
      <c r="J15" s="377" t="s">
        <v>95</v>
      </c>
      <c r="K15" s="39"/>
      <c r="L15" s="40"/>
      <c r="M15" s="40"/>
      <c r="N15" s="40" t="s">
        <v>50</v>
      </c>
      <c r="O15" s="55" t="s">
        <v>2</v>
      </c>
      <c r="P15" s="55">
        <f t="shared" si="22"/>
        <v>2875.63</v>
      </c>
      <c r="Q15" s="363">
        <f>+VLOOKUP(N15,'[28]Indice Estaciones-Edificaciones'!E$4:P$550,12,FALSE)</f>
        <v>43339.011594654847</v>
      </c>
      <c r="R15" s="363">
        <f t="shared" si="21"/>
        <v>124626961.91193733</v>
      </c>
      <c r="S15" s="108">
        <f t="shared" si="20"/>
        <v>124626961.91193733</v>
      </c>
      <c r="T15" s="3"/>
      <c r="U15" s="3"/>
      <c r="V15" s="3"/>
      <c r="W15" s="408"/>
      <c r="X15" s="365">
        <f t="shared" si="9"/>
        <v>29844552098.189503</v>
      </c>
      <c r="Y15" s="365">
        <f t="shared" si="10"/>
        <v>669582259.65372944</v>
      </c>
      <c r="Z15" s="365">
        <f t="shared" si="11"/>
        <v>2138198810.5943592</v>
      </c>
    </row>
    <row r="16" spans="1:26" s="23" customFormat="1" ht="15" customHeight="1">
      <c r="A16" s="72">
        <v>9</v>
      </c>
      <c r="B16" s="41">
        <f t="shared" si="12"/>
        <v>1</v>
      </c>
      <c r="C16" s="41">
        <f t="shared" si="13"/>
        <v>1</v>
      </c>
      <c r="D16" s="41">
        <f t="shared" si="14"/>
        <v>1</v>
      </c>
      <c r="E16" s="41">
        <f t="shared" si="19"/>
        <v>8</v>
      </c>
      <c r="F16" s="57" t="str">
        <f t="shared" si="15"/>
        <v>TRAMO PORTAL 20 DE JULIO A ESTACIÓN INTERMEDIA LA VICTORIA ALTERNATIVA 1</v>
      </c>
      <c r="G16" s="57" t="str">
        <f t="shared" si="16"/>
        <v>ESTACIÓN PORTAL 20 DE JULIO</v>
      </c>
      <c r="H16" s="57" t="str">
        <f t="shared" si="17"/>
        <v>EDIFICACIÓN - ESTACIÓN 20 DE JULIO</v>
      </c>
      <c r="I16" s="289">
        <f t="shared" si="18"/>
        <v>1001001008</v>
      </c>
      <c r="J16" s="377" t="s">
        <v>95</v>
      </c>
      <c r="K16" s="39"/>
      <c r="L16" s="40"/>
      <c r="M16" s="40"/>
      <c r="N16" s="40" t="s">
        <v>49</v>
      </c>
      <c r="O16" s="55" t="s">
        <v>2</v>
      </c>
      <c r="P16" s="55">
        <f t="shared" si="22"/>
        <v>2875.63</v>
      </c>
      <c r="Q16" s="363">
        <f>+VLOOKUP(N16,'[28]Indice Estaciones-Edificaciones'!E$4:P$550,12,FALSE)</f>
        <v>510711.23577811808</v>
      </c>
      <c r="R16" s="363">
        <f t="shared" si="21"/>
        <v>1468616550.9406297</v>
      </c>
      <c r="S16" s="108">
        <f t="shared" si="20"/>
        <v>1468616550.9406297</v>
      </c>
      <c r="T16" s="3"/>
      <c r="U16" s="3"/>
      <c r="V16" s="3"/>
      <c r="W16" s="408"/>
      <c r="X16" s="365">
        <f t="shared" si="9"/>
        <v>29660185575.162888</v>
      </c>
      <c r="Y16" s="365">
        <f t="shared" si="10"/>
        <v>485215736.62711436</v>
      </c>
      <c r="Z16" s="365">
        <f t="shared" si="11"/>
        <v>669582259.65372944</v>
      </c>
    </row>
    <row r="17" spans="1:26" s="23" customFormat="1" ht="15" customHeight="1">
      <c r="A17" s="72">
        <v>9</v>
      </c>
      <c r="B17" s="41">
        <f t="shared" si="12"/>
        <v>1</v>
      </c>
      <c r="C17" s="41">
        <f t="shared" si="13"/>
        <v>1</v>
      </c>
      <c r="D17" s="41">
        <f t="shared" si="14"/>
        <v>1</v>
      </c>
      <c r="E17" s="41">
        <f t="shared" si="19"/>
        <v>9</v>
      </c>
      <c r="F17" s="57" t="str">
        <f t="shared" si="15"/>
        <v>TRAMO PORTAL 20 DE JULIO A ESTACIÓN INTERMEDIA LA VICTORIA ALTERNATIVA 1</v>
      </c>
      <c r="G17" s="57" t="str">
        <f t="shared" si="16"/>
        <v>ESTACIÓN PORTAL 20 DE JULIO</v>
      </c>
      <c r="H17" s="57" t="str">
        <f t="shared" si="17"/>
        <v>EDIFICACIÓN - ESTACIÓN 20 DE JULIO</v>
      </c>
      <c r="I17" s="289">
        <f t="shared" si="18"/>
        <v>1001001009</v>
      </c>
      <c r="J17" s="377" t="s">
        <v>95</v>
      </c>
      <c r="K17" s="39"/>
      <c r="L17" s="40"/>
      <c r="M17" s="40"/>
      <c r="N17" s="40" t="s">
        <v>68</v>
      </c>
      <c r="O17" s="55" t="s">
        <v>2</v>
      </c>
      <c r="P17" s="55">
        <f t="shared" si="22"/>
        <v>2875.63</v>
      </c>
      <c r="Q17" s="363">
        <f>+VLOOKUP(N17,'[28]Indice Estaciones-Edificaciones'!E$4:P$550,12,FALSE)</f>
        <v>64113.437064787548</v>
      </c>
      <c r="R17" s="363">
        <f t="shared" si="21"/>
        <v>184366523.02661502</v>
      </c>
      <c r="S17" s="108">
        <f t="shared" si="20"/>
        <v>184366523.02661502</v>
      </c>
      <c r="T17" s="3"/>
      <c r="U17" s="3"/>
      <c r="V17" s="3"/>
      <c r="W17" s="408"/>
      <c r="X17" s="365">
        <f t="shared" si="9"/>
        <v>29371129542.907936</v>
      </c>
      <c r="Y17" s="365">
        <f t="shared" si="10"/>
        <v>196159704.37216359</v>
      </c>
      <c r="Z17" s="365">
        <f t="shared" si="11"/>
        <v>485215736.62711436</v>
      </c>
    </row>
    <row r="18" spans="1:26" s="280" customFormat="1" ht="15" customHeight="1">
      <c r="A18" s="292"/>
      <c r="B18" s="41">
        <f t="shared" si="12"/>
        <v>1</v>
      </c>
      <c r="C18" s="41">
        <f t="shared" si="13"/>
        <v>1</v>
      </c>
      <c r="D18" s="41">
        <f t="shared" si="14"/>
        <v>1</v>
      </c>
      <c r="E18" s="41">
        <f t="shared" si="19"/>
        <v>10</v>
      </c>
      <c r="F18" s="57" t="str">
        <f t="shared" si="15"/>
        <v>TRAMO PORTAL 20 DE JULIO A ESTACIÓN INTERMEDIA LA VICTORIA ALTERNATIVA 1</v>
      </c>
      <c r="G18" s="57" t="str">
        <f t="shared" si="16"/>
        <v>ESTACIÓN PORTAL 20 DE JULIO</v>
      </c>
      <c r="H18" s="57" t="str">
        <f t="shared" si="17"/>
        <v>EDIFICACIÓN - ESTACIÓN 20 DE JULIO</v>
      </c>
      <c r="I18" s="289">
        <f t="shared" si="18"/>
        <v>1001001010</v>
      </c>
      <c r="J18" s="377" t="s">
        <v>95</v>
      </c>
      <c r="K18" s="283"/>
      <c r="L18" s="284"/>
      <c r="M18" s="284"/>
      <c r="N18" s="284" t="s">
        <v>73</v>
      </c>
      <c r="O18" s="288" t="s">
        <v>2</v>
      </c>
      <c r="P18" s="288">
        <f t="shared" si="22"/>
        <v>2875.63</v>
      </c>
      <c r="Q18" s="363">
        <f>+VLOOKUP(N18,'[28]Indice Estaciones-Edificaciones'!E$4:P$550,12,FALSE)</f>
        <v>100519.20179402453</v>
      </c>
      <c r="R18" s="363">
        <f t="shared" si="21"/>
        <v>289056032.25495076</v>
      </c>
      <c r="S18" s="108">
        <f t="shared" si="20"/>
        <v>289056032.25495076</v>
      </c>
      <c r="T18" s="277"/>
      <c r="U18" s="277"/>
      <c r="V18" s="277"/>
      <c r="W18" s="408"/>
      <c r="X18" s="365">
        <f t="shared" si="9"/>
        <v>29174969838.535774</v>
      </c>
      <c r="Y18" s="365">
        <f t="shared" si="10"/>
        <v>0</v>
      </c>
      <c r="Z18" s="365">
        <f t="shared" si="11"/>
        <v>196159704.37216359</v>
      </c>
    </row>
    <row r="19" spans="1:26" s="23" customFormat="1" ht="15" customHeight="1">
      <c r="A19" s="72">
        <v>9</v>
      </c>
      <c r="B19" s="41">
        <f t="shared" si="12"/>
        <v>1</v>
      </c>
      <c r="C19" s="41">
        <f t="shared" si="13"/>
        <v>1</v>
      </c>
      <c r="D19" s="41">
        <f t="shared" si="14"/>
        <v>1</v>
      </c>
      <c r="E19" s="41">
        <f t="shared" si="19"/>
        <v>11</v>
      </c>
      <c r="F19" s="57" t="str">
        <f t="shared" si="15"/>
        <v>TRAMO PORTAL 20 DE JULIO A ESTACIÓN INTERMEDIA LA VICTORIA ALTERNATIVA 1</v>
      </c>
      <c r="G19" s="57" t="str">
        <f t="shared" si="16"/>
        <v>ESTACIÓN PORTAL 20 DE JULIO</v>
      </c>
      <c r="H19" s="57" t="str">
        <f t="shared" si="17"/>
        <v>EDIFICACIÓN - ESTACIÓN 20 DE JULIO</v>
      </c>
      <c r="I19" s="289">
        <f t="shared" si="18"/>
        <v>1001001011</v>
      </c>
      <c r="J19" s="377" t="s">
        <v>95</v>
      </c>
      <c r="K19" s="39"/>
      <c r="L19" s="40"/>
      <c r="M19" s="40"/>
      <c r="N19" s="40" t="s">
        <v>51</v>
      </c>
      <c r="O19" s="55" t="s">
        <v>2</v>
      </c>
      <c r="P19" s="55">
        <f t="shared" si="22"/>
        <v>2875.63</v>
      </c>
      <c r="Q19" s="363">
        <f>+VLOOKUP(N19,'[28]Indice Estaciones-Edificaciones'!E$4:P$550,12,FALSE)</f>
        <v>68214.514514093811</v>
      </c>
      <c r="R19" s="363">
        <f t="shared" si="21"/>
        <v>196159704.37216359</v>
      </c>
      <c r="S19" s="108">
        <f t="shared" si="20"/>
        <v>196159704.37216359</v>
      </c>
      <c r="T19" s="3"/>
      <c r="U19" s="3"/>
      <c r="V19" s="3"/>
      <c r="W19" s="408"/>
      <c r="X19" s="365">
        <f t="shared" si="9"/>
        <v>29174969838.535774</v>
      </c>
      <c r="Y19" s="365">
        <f t="shared" si="10"/>
        <v>0</v>
      </c>
      <c r="Z19" s="365">
        <f t="shared" si="11"/>
        <v>0</v>
      </c>
    </row>
    <row r="20" spans="1:26" s="23" customFormat="1" ht="15" customHeight="1">
      <c r="A20" s="72">
        <v>17</v>
      </c>
      <c r="B20" s="41">
        <f t="shared" si="12"/>
        <v>1</v>
      </c>
      <c r="C20" s="41">
        <f t="shared" si="13"/>
        <v>1</v>
      </c>
      <c r="D20" s="41">
        <f t="shared" si="14"/>
        <v>2</v>
      </c>
      <c r="E20" s="41">
        <f t="shared" si="19"/>
        <v>0</v>
      </c>
      <c r="F20" s="57" t="str">
        <f t="shared" si="15"/>
        <v>TRAMO PORTAL 20 DE JULIO A ESTACIÓN INTERMEDIA LA VICTORIA ALTERNATIVA 1</v>
      </c>
      <c r="G20" s="57" t="str">
        <f t="shared" si="16"/>
        <v>ESTACIÓN PORTAL 20 DE JULIO</v>
      </c>
      <c r="H20" s="57" t="str">
        <f t="shared" si="17"/>
        <v>ESPACIO PUBLICO - ESTACIÓN 20 DE JULIO</v>
      </c>
      <c r="I20" s="289">
        <f t="shared" si="18"/>
        <v>1001002000</v>
      </c>
      <c r="J20" s="377" t="s">
        <v>95</v>
      </c>
      <c r="K20" s="39"/>
      <c r="L20" s="40"/>
      <c r="M20" s="43" t="s">
        <v>84</v>
      </c>
      <c r="N20" s="76"/>
      <c r="O20" s="11"/>
      <c r="P20" s="55"/>
      <c r="Q20" s="108"/>
      <c r="R20" s="362">
        <f>+T20</f>
        <v>0</v>
      </c>
      <c r="S20" s="108"/>
      <c r="T20" s="69">
        <f>Z20</f>
        <v>0</v>
      </c>
      <c r="U20" s="3"/>
      <c r="V20" s="3"/>
      <c r="W20" s="408"/>
      <c r="X20" s="365">
        <f t="shared" si="9"/>
        <v>29174969838.535774</v>
      </c>
      <c r="Y20" s="365">
        <f t="shared" si="10"/>
        <v>0</v>
      </c>
      <c r="Z20" s="365">
        <f t="shared" si="11"/>
        <v>0</v>
      </c>
    </row>
    <row r="21" spans="1:26" s="23" customFormat="1" ht="15" customHeight="1">
      <c r="A21" s="72">
        <v>18</v>
      </c>
      <c r="B21" s="41">
        <f t="shared" si="12"/>
        <v>1</v>
      </c>
      <c r="C21" s="41">
        <f t="shared" si="13"/>
        <v>1</v>
      </c>
      <c r="D21" s="41">
        <f t="shared" si="14"/>
        <v>2</v>
      </c>
      <c r="E21" s="41">
        <f t="shared" si="19"/>
        <v>1</v>
      </c>
      <c r="F21" s="57" t="str">
        <f t="shared" si="15"/>
        <v>TRAMO PORTAL 20 DE JULIO A ESTACIÓN INTERMEDIA LA VICTORIA ALTERNATIVA 1</v>
      </c>
      <c r="G21" s="57" t="str">
        <f t="shared" si="16"/>
        <v>ESTACIÓN PORTAL 20 DE JULIO</v>
      </c>
      <c r="H21" s="57" t="str">
        <f t="shared" si="17"/>
        <v>ESPACIO PUBLICO - ESTACIÓN 20 DE JULIO</v>
      </c>
      <c r="I21" s="289">
        <f t="shared" si="18"/>
        <v>1001002001</v>
      </c>
      <c r="J21" s="377" t="s">
        <v>95</v>
      </c>
      <c r="K21" s="39"/>
      <c r="L21" s="40"/>
      <c r="M21" s="40"/>
      <c r="N21" s="40" t="s">
        <v>304</v>
      </c>
      <c r="O21" s="11" t="s">
        <v>2</v>
      </c>
      <c r="P21" s="55">
        <v>0</v>
      </c>
      <c r="Q21" s="363">
        <f>+VLOOKUP(N21,'[28]Indice Estaciones-Espacio Públi'!$E$5:$P$50,12,FALSE)</f>
        <v>61513.956402167983</v>
      </c>
      <c r="R21" s="363">
        <f t="shared" ref="R21:R23" si="23">+S21</f>
        <v>0</v>
      </c>
      <c r="S21" s="108">
        <f>+P21*Q21</f>
        <v>0</v>
      </c>
      <c r="T21" s="3"/>
      <c r="U21" s="3"/>
      <c r="V21" s="3"/>
      <c r="W21" s="408"/>
      <c r="X21" s="365">
        <f t="shared" si="9"/>
        <v>29174969838.535774</v>
      </c>
      <c r="Y21" s="365">
        <f t="shared" si="10"/>
        <v>0</v>
      </c>
      <c r="Z21" s="365">
        <f t="shared" si="11"/>
        <v>0</v>
      </c>
    </row>
    <row r="22" spans="1:26" s="23" customFormat="1" ht="15" customHeight="1">
      <c r="A22" s="72">
        <v>19</v>
      </c>
      <c r="B22" s="41">
        <f t="shared" si="12"/>
        <v>1</v>
      </c>
      <c r="C22" s="41">
        <f t="shared" si="13"/>
        <v>1</v>
      </c>
      <c r="D22" s="41">
        <f t="shared" si="14"/>
        <v>2</v>
      </c>
      <c r="E22" s="41">
        <f t="shared" si="19"/>
        <v>2</v>
      </c>
      <c r="F22" s="57" t="str">
        <f t="shared" si="15"/>
        <v>TRAMO PORTAL 20 DE JULIO A ESTACIÓN INTERMEDIA LA VICTORIA ALTERNATIVA 1</v>
      </c>
      <c r="G22" s="57" t="str">
        <f t="shared" si="16"/>
        <v>ESTACIÓN PORTAL 20 DE JULIO</v>
      </c>
      <c r="H22" s="57" t="str">
        <f t="shared" si="17"/>
        <v>ESPACIO PUBLICO - ESTACIÓN 20 DE JULIO</v>
      </c>
      <c r="I22" s="289">
        <f t="shared" si="18"/>
        <v>1001002002</v>
      </c>
      <c r="J22" s="377" t="s">
        <v>95</v>
      </c>
      <c r="K22" s="39"/>
      <c r="L22" s="40"/>
      <c r="M22" s="40"/>
      <c r="N22" s="40" t="s">
        <v>312</v>
      </c>
      <c r="O22" s="11" t="s">
        <v>2</v>
      </c>
      <c r="P22" s="55">
        <f>P21</f>
        <v>0</v>
      </c>
      <c r="Q22" s="363">
        <f>+VLOOKUP(N22,'[28]Indice Estaciones-Espacio Públi'!$E$5:$P$50,12,FALSE)</f>
        <v>7408.1687025852243</v>
      </c>
      <c r="R22" s="363">
        <f t="shared" si="23"/>
        <v>0</v>
      </c>
      <c r="S22" s="108">
        <f>+P22*Q22</f>
        <v>0</v>
      </c>
      <c r="T22" s="3"/>
      <c r="U22" s="3"/>
      <c r="V22" s="3"/>
      <c r="W22" s="408"/>
      <c r="X22" s="365">
        <f t="shared" si="9"/>
        <v>29174969838.535774</v>
      </c>
      <c r="Y22" s="365">
        <f t="shared" si="10"/>
        <v>1068233132.7809446</v>
      </c>
      <c r="Z22" s="365">
        <f t="shared" si="11"/>
        <v>0</v>
      </c>
    </row>
    <row r="23" spans="1:26" s="23" customFormat="1" ht="15" customHeight="1">
      <c r="A23" s="72">
        <v>18</v>
      </c>
      <c r="B23" s="41">
        <f t="shared" si="12"/>
        <v>1</v>
      </c>
      <c r="C23" s="41">
        <f t="shared" si="13"/>
        <v>1</v>
      </c>
      <c r="D23" s="41">
        <f t="shared" si="14"/>
        <v>2</v>
      </c>
      <c r="E23" s="41">
        <f t="shared" si="19"/>
        <v>3</v>
      </c>
      <c r="F23" s="57" t="str">
        <f t="shared" si="15"/>
        <v>TRAMO PORTAL 20 DE JULIO A ESTACIÓN INTERMEDIA LA VICTORIA ALTERNATIVA 1</v>
      </c>
      <c r="G23" s="57" t="str">
        <f t="shared" si="16"/>
        <v>ESTACIÓN PORTAL 20 DE JULIO</v>
      </c>
      <c r="H23" s="57" t="str">
        <f t="shared" si="17"/>
        <v>ESPACIO PUBLICO - ESTACIÓN 20 DE JULIO</v>
      </c>
      <c r="I23" s="289">
        <f t="shared" si="18"/>
        <v>1001002003</v>
      </c>
      <c r="J23" s="377" t="s">
        <v>95</v>
      </c>
      <c r="K23" s="39"/>
      <c r="L23" s="40"/>
      <c r="M23" s="40"/>
      <c r="N23" s="40" t="s">
        <v>70</v>
      </c>
      <c r="O23" s="11" t="s">
        <v>2</v>
      </c>
      <c r="P23" s="55">
        <f>P22</f>
        <v>0</v>
      </c>
      <c r="Q23" s="363">
        <f>+VLOOKUP(N23,'[28]Indice Estaciones-Espacio Públi'!$E$5:$P$50,12,FALSE)</f>
        <v>157878.38202954206</v>
      </c>
      <c r="R23" s="363">
        <f t="shared" si="23"/>
        <v>0</v>
      </c>
      <c r="S23" s="108">
        <f>+P23*Q23</f>
        <v>0</v>
      </c>
      <c r="T23" s="3"/>
      <c r="U23" s="3"/>
      <c r="V23" s="3"/>
      <c r="W23" s="408"/>
      <c r="X23" s="365">
        <f t="shared" si="9"/>
        <v>29174969838.535774</v>
      </c>
      <c r="Y23" s="365">
        <f t="shared" si="10"/>
        <v>1068233132.7809446</v>
      </c>
      <c r="Z23" s="365">
        <f t="shared" si="11"/>
        <v>1068233132.7809446</v>
      </c>
    </row>
    <row r="24" spans="1:26" s="23" customFormat="1" ht="15" customHeight="1">
      <c r="A24" s="72">
        <v>21</v>
      </c>
      <c r="B24" s="41">
        <f t="shared" si="12"/>
        <v>1</v>
      </c>
      <c r="C24" s="41">
        <f t="shared" si="13"/>
        <v>2</v>
      </c>
      <c r="D24" s="41">
        <f t="shared" ref="D24:D87" si="24">+IF(C24=C23,IF(M24="",D23,D23+1),0)</f>
        <v>0</v>
      </c>
      <c r="E24" s="41">
        <f t="shared" si="19"/>
        <v>0</v>
      </c>
      <c r="F24" s="57" t="str">
        <f t="shared" si="15"/>
        <v>TRAMO PORTAL 20 DE JULIO A ESTACIÓN INTERMEDIA LA VICTORIA ALTERNATIVA 1</v>
      </c>
      <c r="G24" s="57" t="str">
        <f t="shared" si="16"/>
        <v>GEOTECNIA - RAMAL 20 DE JULIO A LA VICTORIA</v>
      </c>
      <c r="H24" s="57" t="str">
        <f t="shared" si="17"/>
        <v>GEOTECNIA</v>
      </c>
      <c r="I24" s="289">
        <f t="shared" si="18"/>
        <v>1002000000</v>
      </c>
      <c r="J24" s="377" t="s">
        <v>95</v>
      </c>
      <c r="K24" s="285"/>
      <c r="L24" s="43" t="s">
        <v>86</v>
      </c>
      <c r="M24" s="43"/>
      <c r="N24" s="76"/>
      <c r="O24" s="11"/>
      <c r="P24" s="55"/>
      <c r="Q24" s="108"/>
      <c r="R24" s="362">
        <f>+U24</f>
        <v>1068233132.7809446</v>
      </c>
      <c r="S24" s="108"/>
      <c r="T24" s="3"/>
      <c r="U24" s="3">
        <f>Y24</f>
        <v>1068233132.7809446</v>
      </c>
      <c r="V24" s="3"/>
      <c r="W24" s="408"/>
      <c r="X24" s="365">
        <f t="shared" si="9"/>
        <v>29174969838.535774</v>
      </c>
      <c r="Y24" s="365">
        <f t="shared" si="10"/>
        <v>1068233132.7809446</v>
      </c>
      <c r="Z24" s="365">
        <f t="shared" si="11"/>
        <v>1068233132.7809446</v>
      </c>
    </row>
    <row r="25" spans="1:26" s="280" customFormat="1" ht="15" customHeight="1">
      <c r="A25" s="292"/>
      <c r="B25" s="41">
        <f t="shared" si="12"/>
        <v>1</v>
      </c>
      <c r="C25" s="41">
        <f t="shared" si="13"/>
        <v>2</v>
      </c>
      <c r="D25" s="41">
        <f t="shared" si="24"/>
        <v>1</v>
      </c>
      <c r="E25" s="41">
        <f t="shared" si="19"/>
        <v>0</v>
      </c>
      <c r="F25" s="57" t="str">
        <f t="shared" si="15"/>
        <v>TRAMO PORTAL 20 DE JULIO A ESTACIÓN INTERMEDIA LA VICTORIA ALTERNATIVA 1</v>
      </c>
      <c r="G25" s="57" t="str">
        <f t="shared" si="16"/>
        <v>GEOTECNIA - RAMAL 20 DE JULIO A LA VICTORIA</v>
      </c>
      <c r="H25" s="57" t="str">
        <f t="shared" si="17"/>
        <v>GEOTECNIA</v>
      </c>
      <c r="I25" s="289">
        <f t="shared" si="18"/>
        <v>1002001000</v>
      </c>
      <c r="J25" s="377" t="s">
        <v>95</v>
      </c>
      <c r="K25" s="285"/>
      <c r="L25" s="43"/>
      <c r="M25" s="43" t="s">
        <v>317</v>
      </c>
      <c r="N25" s="381"/>
      <c r="O25" s="278"/>
      <c r="P25" s="288"/>
      <c r="Q25" s="108"/>
      <c r="R25" s="362">
        <f>+T25</f>
        <v>1068233132.7809446</v>
      </c>
      <c r="S25" s="108"/>
      <c r="T25" s="69">
        <f>Z25</f>
        <v>1068233132.7809446</v>
      </c>
      <c r="U25" s="277"/>
      <c r="V25" s="277"/>
      <c r="W25" s="408"/>
      <c r="X25" s="365">
        <f t="shared" si="9"/>
        <v>29174203532.299107</v>
      </c>
      <c r="Y25" s="365">
        <f t="shared" si="10"/>
        <v>1067466826.5442774</v>
      </c>
      <c r="Z25" s="365">
        <f t="shared" si="11"/>
        <v>1068233132.7809446</v>
      </c>
    </row>
    <row r="26" spans="1:26" s="23" customFormat="1" ht="15" customHeight="1">
      <c r="A26" s="72">
        <v>22</v>
      </c>
      <c r="B26" s="41">
        <f t="shared" si="12"/>
        <v>1</v>
      </c>
      <c r="C26" s="41">
        <f t="shared" si="13"/>
        <v>2</v>
      </c>
      <c r="D26" s="41">
        <f t="shared" si="24"/>
        <v>1</v>
      </c>
      <c r="E26" s="41">
        <f t="shared" si="19"/>
        <v>1</v>
      </c>
      <c r="F26" s="57" t="str">
        <f t="shared" si="15"/>
        <v>TRAMO PORTAL 20 DE JULIO A ESTACIÓN INTERMEDIA LA VICTORIA ALTERNATIVA 1</v>
      </c>
      <c r="G26" s="57" t="str">
        <f t="shared" si="16"/>
        <v>GEOTECNIA - RAMAL 20 DE JULIO A LA VICTORIA</v>
      </c>
      <c r="H26" s="57" t="str">
        <f t="shared" si="17"/>
        <v>GEOTECNIA</v>
      </c>
      <c r="I26" s="289">
        <f t="shared" si="18"/>
        <v>1002001001</v>
      </c>
      <c r="J26" s="377" t="s">
        <v>95</v>
      </c>
      <c r="K26" s="283"/>
      <c r="L26" s="43"/>
      <c r="M26" s="43"/>
      <c r="N26" s="40" t="s">
        <v>28</v>
      </c>
      <c r="O26" s="278" t="s">
        <v>69</v>
      </c>
      <c r="P26" s="288">
        <f>+[28]LongTramos!$H$12</f>
        <v>0.57447801236439977</v>
      </c>
      <c r="Q26" s="363">
        <f>+VLOOKUP(N26,'[28]Indice Geotecnia'!$E$6:$P$25,12,FALSE)*[28]InfoGeneral!$E$28</f>
        <v>1333917.4349131223</v>
      </c>
      <c r="R26" s="363">
        <f t="shared" ref="R26:R28" si="25">+S26</f>
        <v>766306.23666710907</v>
      </c>
      <c r="S26" s="108">
        <f t="shared" ref="S26:S48" si="26">+P26*Q26</f>
        <v>766306.23666710907</v>
      </c>
      <c r="T26" s="3"/>
      <c r="U26" s="3"/>
      <c r="V26" s="3"/>
      <c r="W26" s="408"/>
      <c r="X26" s="365">
        <f t="shared" si="9"/>
        <v>29172352357.926228</v>
      </c>
      <c r="Y26" s="365">
        <f t="shared" si="10"/>
        <v>1065615652.1713979</v>
      </c>
      <c r="Z26" s="365">
        <f t="shared" si="11"/>
        <v>1067466826.5442774</v>
      </c>
    </row>
    <row r="27" spans="1:26" s="23" customFormat="1" ht="15" customHeight="1">
      <c r="A27" s="72">
        <v>22</v>
      </c>
      <c r="B27" s="41">
        <f t="shared" si="12"/>
        <v>1</v>
      </c>
      <c r="C27" s="41">
        <f t="shared" si="13"/>
        <v>2</v>
      </c>
      <c r="D27" s="41">
        <f t="shared" si="24"/>
        <v>1</v>
      </c>
      <c r="E27" s="41">
        <f t="shared" si="19"/>
        <v>2</v>
      </c>
      <c r="F27" s="57" t="str">
        <f t="shared" si="15"/>
        <v>TRAMO PORTAL 20 DE JULIO A ESTACIÓN INTERMEDIA LA VICTORIA ALTERNATIVA 1</v>
      </c>
      <c r="G27" s="57" t="str">
        <f t="shared" si="16"/>
        <v>GEOTECNIA - RAMAL 20 DE JULIO A LA VICTORIA</v>
      </c>
      <c r="H27" s="57" t="str">
        <f t="shared" si="17"/>
        <v>GEOTECNIA</v>
      </c>
      <c r="I27" s="289">
        <f t="shared" si="18"/>
        <v>1002001002</v>
      </c>
      <c r="J27" s="377" t="s">
        <v>95</v>
      </c>
      <c r="K27" s="283"/>
      <c r="L27" s="43"/>
      <c r="M27" s="43"/>
      <c r="N27" s="40" t="s">
        <v>46</v>
      </c>
      <c r="O27" s="278" t="s">
        <v>69</v>
      </c>
      <c r="P27" s="288">
        <f>+[28]LongTramos!$H$12</f>
        <v>0.57447801236439977</v>
      </c>
      <c r="Q27" s="363">
        <f>+VLOOKUP(N27,'[28]Indice Geotecnia'!$E$6:$P$25,12,FALSE)*[28]InfoGeneral!$E$28</f>
        <v>3222358.9642021786</v>
      </c>
      <c r="R27" s="363">
        <f t="shared" si="25"/>
        <v>1851174.3728794737</v>
      </c>
      <c r="S27" s="108">
        <f t="shared" si="26"/>
        <v>1851174.3728794737</v>
      </c>
      <c r="T27" s="3"/>
      <c r="U27" s="3"/>
      <c r="V27" s="3"/>
      <c r="W27" s="408"/>
      <c r="X27" s="365">
        <f t="shared" si="9"/>
        <v>28106736705.754829</v>
      </c>
      <c r="Y27" s="365">
        <f t="shared" si="10"/>
        <v>6163184581.1413221</v>
      </c>
      <c r="Z27" s="365">
        <f t="shared" si="11"/>
        <v>1065615652.1713979</v>
      </c>
    </row>
    <row r="28" spans="1:26" s="23" customFormat="1" ht="15" customHeight="1">
      <c r="A28" s="72">
        <v>22</v>
      </c>
      <c r="B28" s="41">
        <f t="shared" si="12"/>
        <v>1</v>
      </c>
      <c r="C28" s="41">
        <f t="shared" si="13"/>
        <v>2</v>
      </c>
      <c r="D28" s="41">
        <f t="shared" si="24"/>
        <v>1</v>
      </c>
      <c r="E28" s="41">
        <f t="shared" si="19"/>
        <v>3</v>
      </c>
      <c r="F28" s="57" t="str">
        <f t="shared" si="15"/>
        <v>TRAMO PORTAL 20 DE JULIO A ESTACIÓN INTERMEDIA LA VICTORIA ALTERNATIVA 1</v>
      </c>
      <c r="G28" s="57" t="str">
        <f t="shared" si="16"/>
        <v>GEOTECNIA - RAMAL 20 DE JULIO A LA VICTORIA</v>
      </c>
      <c r="H28" s="57" t="str">
        <f t="shared" si="17"/>
        <v>GEOTECNIA</v>
      </c>
      <c r="I28" s="289">
        <f t="shared" si="18"/>
        <v>1002001003</v>
      </c>
      <c r="J28" s="377" t="s">
        <v>95</v>
      </c>
      <c r="K28" s="283"/>
      <c r="L28" s="43"/>
      <c r="M28" s="43"/>
      <c r="N28" s="40" t="s">
        <v>72</v>
      </c>
      <c r="O28" s="278" t="s">
        <v>69</v>
      </c>
      <c r="P28" s="288">
        <f>+[28]LongTramos!$H$12</f>
        <v>0.57447801236439977</v>
      </c>
      <c r="Q28" s="363">
        <f>+VLOOKUP(N28,'[28]Indice Geotecnia'!$E$6:$P$25,12,FALSE)*[28]InfoGeneral!$E$28</f>
        <v>1854928525.0894206</v>
      </c>
      <c r="R28" s="363">
        <f t="shared" si="25"/>
        <v>1065615652.1713979</v>
      </c>
      <c r="S28" s="108">
        <f t="shared" si="26"/>
        <v>1065615652.1713979</v>
      </c>
      <c r="T28" s="3"/>
      <c r="U28" s="3"/>
      <c r="V28" s="3"/>
      <c r="W28" s="408"/>
      <c r="X28" s="365">
        <f t="shared" si="9"/>
        <v>28106736705.754829</v>
      </c>
      <c r="Y28" s="365">
        <f t="shared" si="10"/>
        <v>6163184581.1413221</v>
      </c>
      <c r="Z28" s="365">
        <f t="shared" si="11"/>
        <v>5787451390.8590717</v>
      </c>
    </row>
    <row r="29" spans="1:26" s="23" customFormat="1" ht="15" customHeight="1">
      <c r="A29" s="72">
        <v>26</v>
      </c>
      <c r="B29" s="41">
        <f t="shared" si="12"/>
        <v>1</v>
      </c>
      <c r="C29" s="41">
        <f t="shared" si="13"/>
        <v>3</v>
      </c>
      <c r="D29" s="41">
        <f t="shared" si="24"/>
        <v>0</v>
      </c>
      <c r="E29" s="41">
        <f t="shared" si="19"/>
        <v>0</v>
      </c>
      <c r="F29" s="57" t="str">
        <f t="shared" si="15"/>
        <v>TRAMO PORTAL 20 DE JULIO A ESTACIÓN INTERMEDIA LA VICTORIA ALTERNATIVA 1</v>
      </c>
      <c r="G29" s="57" t="str">
        <f t="shared" si="16"/>
        <v>PILONAS - RAMAL 20 DE JULIO A LA VICTORIA</v>
      </c>
      <c r="H29" s="57" t="str">
        <f t="shared" si="17"/>
        <v>ESTRUCTURA DE PILONAS</v>
      </c>
      <c r="I29" s="289">
        <f t="shared" si="18"/>
        <v>1003000000</v>
      </c>
      <c r="J29" s="377" t="s">
        <v>95</v>
      </c>
      <c r="K29" s="283"/>
      <c r="L29" s="43" t="s">
        <v>87</v>
      </c>
      <c r="M29" s="43"/>
      <c r="N29" s="76"/>
      <c r="O29" s="11"/>
      <c r="P29" s="55"/>
      <c r="Q29" s="108"/>
      <c r="R29" s="362">
        <f>+U29</f>
        <v>6163184581.1413221</v>
      </c>
      <c r="S29" s="108"/>
      <c r="T29" s="3"/>
      <c r="U29" s="3">
        <f>Y29</f>
        <v>6163184581.1413221</v>
      </c>
      <c r="V29" s="3"/>
      <c r="W29" s="408"/>
      <c r="X29" s="365">
        <f t="shared" si="9"/>
        <v>28106736705.754829</v>
      </c>
      <c r="Y29" s="365">
        <f t="shared" si="10"/>
        <v>6163184581.1413221</v>
      </c>
      <c r="Z29" s="365">
        <f t="shared" si="11"/>
        <v>5787451390.8590717</v>
      </c>
    </row>
    <row r="30" spans="1:26" s="23" customFormat="1" ht="15" customHeight="1">
      <c r="A30" s="72">
        <v>26</v>
      </c>
      <c r="B30" s="41">
        <f t="shared" si="12"/>
        <v>1</v>
      </c>
      <c r="C30" s="41">
        <f t="shared" si="13"/>
        <v>3</v>
      </c>
      <c r="D30" s="41">
        <f t="shared" si="24"/>
        <v>1</v>
      </c>
      <c r="E30" s="41">
        <f t="shared" si="19"/>
        <v>0</v>
      </c>
      <c r="F30" s="57" t="str">
        <f t="shared" si="15"/>
        <v>TRAMO PORTAL 20 DE JULIO A ESTACIÓN INTERMEDIA LA VICTORIA ALTERNATIVA 1</v>
      </c>
      <c r="G30" s="57" t="str">
        <f t="shared" si="16"/>
        <v>PILONAS - RAMAL 20 DE JULIO A LA VICTORIA</v>
      </c>
      <c r="H30" s="57" t="str">
        <f t="shared" si="17"/>
        <v>ESTRUCTURA DE PILONAS</v>
      </c>
      <c r="I30" s="289">
        <f t="shared" si="18"/>
        <v>1003001000</v>
      </c>
      <c r="J30" s="377" t="s">
        <v>95</v>
      </c>
      <c r="K30" s="283"/>
      <c r="L30" s="43"/>
      <c r="M30" s="43" t="s">
        <v>75</v>
      </c>
      <c r="N30" s="76"/>
      <c r="O30" s="11"/>
      <c r="P30" s="55"/>
      <c r="Q30" s="108"/>
      <c r="R30" s="362">
        <f>+T30</f>
        <v>5787451390.8590717</v>
      </c>
      <c r="S30" s="108"/>
      <c r="T30" s="69">
        <f>Z30</f>
        <v>5787451390.8590717</v>
      </c>
      <c r="U30" s="3"/>
      <c r="V30" s="3"/>
      <c r="W30" s="408"/>
      <c r="X30" s="365">
        <f t="shared" si="9"/>
        <v>27538286766.506504</v>
      </c>
      <c r="Y30" s="365">
        <f t="shared" si="10"/>
        <v>5594734641.8929949</v>
      </c>
      <c r="Z30" s="365">
        <f t="shared" si="11"/>
        <v>5787451390.8590717</v>
      </c>
    </row>
    <row r="31" spans="1:26" s="23" customFormat="1" ht="15" customHeight="1">
      <c r="A31" s="72">
        <v>27</v>
      </c>
      <c r="B31" s="41">
        <f t="shared" si="12"/>
        <v>1</v>
      </c>
      <c r="C31" s="41">
        <f t="shared" si="13"/>
        <v>3</v>
      </c>
      <c r="D31" s="41">
        <f t="shared" si="24"/>
        <v>1</v>
      </c>
      <c r="E31" s="41">
        <f t="shared" si="19"/>
        <v>1</v>
      </c>
      <c r="F31" s="57" t="str">
        <f t="shared" si="15"/>
        <v>TRAMO PORTAL 20 DE JULIO A ESTACIÓN INTERMEDIA LA VICTORIA ALTERNATIVA 1</v>
      </c>
      <c r="G31" s="57" t="str">
        <f t="shared" si="16"/>
        <v>PILONAS - RAMAL 20 DE JULIO A LA VICTORIA</v>
      </c>
      <c r="H31" s="57" t="str">
        <f t="shared" si="17"/>
        <v>ESTRUCTURA DE PILONAS</v>
      </c>
      <c r="I31" s="289">
        <f t="shared" si="18"/>
        <v>1003001001</v>
      </c>
      <c r="J31" s="377" t="s">
        <v>95</v>
      </c>
      <c r="K31" s="283"/>
      <c r="L31" s="43"/>
      <c r="M31" s="43"/>
      <c r="N31" s="40" t="s">
        <v>304</v>
      </c>
      <c r="O31" s="59" t="s">
        <v>155</v>
      </c>
      <c r="P31" s="59">
        <f>+[27]Cantidades!$J$10</f>
        <v>11</v>
      </c>
      <c r="Q31" s="363">
        <f>+VLOOKUP(N31,'[28]Indice Pilonas-Estructura'!$E$4:$P$37,12,)</f>
        <v>51677267.204393364</v>
      </c>
      <c r="R31" s="363">
        <f t="shared" ref="R31:R34" si="27">+S31</f>
        <v>568449939.24832702</v>
      </c>
      <c r="S31" s="108">
        <f t="shared" si="26"/>
        <v>568449939.24832702</v>
      </c>
      <c r="T31" s="3"/>
      <c r="U31" s="3"/>
      <c r="V31" s="3"/>
      <c r="W31" s="408"/>
      <c r="X31" s="365">
        <f t="shared" si="9"/>
        <v>25800167915.422607</v>
      </c>
      <c r="Y31" s="365">
        <f t="shared" si="10"/>
        <v>3856615790.8090992</v>
      </c>
      <c r="Z31" s="365">
        <f t="shared" si="11"/>
        <v>5219001451.6107445</v>
      </c>
    </row>
    <row r="32" spans="1:26" s="280" customFormat="1" ht="15" customHeight="1">
      <c r="A32" s="292"/>
      <c r="B32" s="41">
        <f t="shared" si="12"/>
        <v>1</v>
      </c>
      <c r="C32" s="41">
        <f t="shared" si="13"/>
        <v>3</v>
      </c>
      <c r="D32" s="41">
        <f t="shared" si="24"/>
        <v>1</v>
      </c>
      <c r="E32" s="41">
        <f t="shared" si="19"/>
        <v>2</v>
      </c>
      <c r="F32" s="57" t="str">
        <f t="shared" si="15"/>
        <v>TRAMO PORTAL 20 DE JULIO A ESTACIÓN INTERMEDIA LA VICTORIA ALTERNATIVA 1</v>
      </c>
      <c r="G32" s="57" t="str">
        <f t="shared" si="16"/>
        <v>PILONAS - RAMAL 20 DE JULIO A LA VICTORIA</v>
      </c>
      <c r="H32" s="57" t="str">
        <f t="shared" si="17"/>
        <v>ESTRUCTURA DE PILONAS</v>
      </c>
      <c r="I32" s="289">
        <f t="shared" si="18"/>
        <v>1003001002</v>
      </c>
      <c r="J32" s="377" t="s">
        <v>95</v>
      </c>
      <c r="K32" s="283"/>
      <c r="L32" s="43"/>
      <c r="M32" s="43"/>
      <c r="N32" s="284" t="s">
        <v>47</v>
      </c>
      <c r="O32" s="59" t="s">
        <v>155</v>
      </c>
      <c r="P32" s="59">
        <f>+[27]Cantidades!$J$10</f>
        <v>11</v>
      </c>
      <c r="Q32" s="363">
        <f>+VLOOKUP(N32,'[28]Indice Pilonas-Estructura'!$E$4:$P$37,12,)</f>
        <v>158010804.64399055</v>
      </c>
      <c r="R32" s="363">
        <f t="shared" si="27"/>
        <v>1738118851.0838959</v>
      </c>
      <c r="S32" s="108">
        <f t="shared" si="26"/>
        <v>1738118851.0838959</v>
      </c>
      <c r="T32" s="277"/>
      <c r="U32" s="277"/>
      <c r="V32" s="277"/>
      <c r="W32" s="408"/>
      <c r="X32" s="365">
        <f t="shared" si="9"/>
        <v>22328757699.070911</v>
      </c>
      <c r="Y32" s="365">
        <f t="shared" si="10"/>
        <v>385205574.45740324</v>
      </c>
      <c r="Z32" s="365">
        <f t="shared" si="11"/>
        <v>3480882600.5268488</v>
      </c>
    </row>
    <row r="33" spans="1:26" s="23" customFormat="1" ht="15" customHeight="1">
      <c r="A33" s="72">
        <v>28</v>
      </c>
      <c r="B33" s="41">
        <f t="shared" si="12"/>
        <v>1</v>
      </c>
      <c r="C33" s="41">
        <f t="shared" si="13"/>
        <v>3</v>
      </c>
      <c r="D33" s="41">
        <f t="shared" si="24"/>
        <v>1</v>
      </c>
      <c r="E33" s="41">
        <f t="shared" si="19"/>
        <v>3</v>
      </c>
      <c r="F33" s="57" t="str">
        <f t="shared" si="15"/>
        <v>TRAMO PORTAL 20 DE JULIO A ESTACIÓN INTERMEDIA LA VICTORIA ALTERNATIVA 1</v>
      </c>
      <c r="G33" s="57" t="str">
        <f t="shared" si="16"/>
        <v>PILONAS - RAMAL 20 DE JULIO A LA VICTORIA</v>
      </c>
      <c r="H33" s="57" t="str">
        <f t="shared" si="17"/>
        <v>ESTRUCTURA DE PILONAS</v>
      </c>
      <c r="I33" s="289">
        <f t="shared" si="18"/>
        <v>1003001003</v>
      </c>
      <c r="J33" s="377" t="s">
        <v>95</v>
      </c>
      <c r="K33" s="283"/>
      <c r="L33" s="43"/>
      <c r="M33" s="43"/>
      <c r="N33" s="40" t="s">
        <v>48</v>
      </c>
      <c r="O33" s="67" t="s">
        <v>155</v>
      </c>
      <c r="P33" s="59">
        <f>+$P$31</f>
        <v>11</v>
      </c>
      <c r="Q33" s="363">
        <f>+VLOOKUP(N33,'[28]Indice Pilonas-Estructura'!$E$4:$P$37,12,)</f>
        <v>315582746.94106328</v>
      </c>
      <c r="R33" s="363">
        <f t="shared" si="27"/>
        <v>3471410216.351696</v>
      </c>
      <c r="S33" s="108">
        <f t="shared" si="26"/>
        <v>3471410216.351696</v>
      </c>
      <c r="T33" s="3"/>
      <c r="U33" s="3"/>
      <c r="V33" s="3"/>
      <c r="W33" s="408"/>
      <c r="X33" s="365">
        <f t="shared" si="9"/>
        <v>22319285314.89576</v>
      </c>
      <c r="Y33" s="365">
        <f t="shared" si="10"/>
        <v>375733190.2822504</v>
      </c>
      <c r="Z33" s="365">
        <f t="shared" si="11"/>
        <v>9472384.1751528382</v>
      </c>
    </row>
    <row r="34" spans="1:26" s="23" customFormat="1" ht="15" customHeight="1">
      <c r="A34" s="72">
        <v>30</v>
      </c>
      <c r="B34" s="41">
        <f t="shared" si="12"/>
        <v>1</v>
      </c>
      <c r="C34" s="41">
        <f t="shared" si="13"/>
        <v>3</v>
      </c>
      <c r="D34" s="41">
        <f t="shared" si="24"/>
        <v>1</v>
      </c>
      <c r="E34" s="41">
        <f t="shared" si="19"/>
        <v>4</v>
      </c>
      <c r="F34" s="57" t="str">
        <f t="shared" si="15"/>
        <v>TRAMO PORTAL 20 DE JULIO A ESTACIÓN INTERMEDIA LA VICTORIA ALTERNATIVA 1</v>
      </c>
      <c r="G34" s="57" t="str">
        <f t="shared" si="16"/>
        <v>PILONAS - RAMAL 20 DE JULIO A LA VICTORIA</v>
      </c>
      <c r="H34" s="57" t="str">
        <f t="shared" si="17"/>
        <v>ESTRUCTURA DE PILONAS</v>
      </c>
      <c r="I34" s="289">
        <f t="shared" si="18"/>
        <v>1003001004</v>
      </c>
      <c r="J34" s="377" t="s">
        <v>95</v>
      </c>
      <c r="K34" s="283"/>
      <c r="L34" s="43"/>
      <c r="M34" s="43"/>
      <c r="N34" s="40" t="s">
        <v>49</v>
      </c>
      <c r="O34" s="67" t="s">
        <v>155</v>
      </c>
      <c r="P34" s="59">
        <f t="shared" ref="P34" si="28">+$P$31</f>
        <v>11</v>
      </c>
      <c r="Q34" s="363">
        <f>+VLOOKUP(N34,'[28]Indice Pilonas-Estructura'!$E$4:$P$37,12,)</f>
        <v>861125.83410480351</v>
      </c>
      <c r="R34" s="363">
        <f t="shared" si="27"/>
        <v>9472384.1751528382</v>
      </c>
      <c r="S34" s="108">
        <f t="shared" si="26"/>
        <v>9472384.1751528382</v>
      </c>
      <c r="T34" s="3"/>
      <c r="U34" s="3"/>
      <c r="V34" s="3"/>
      <c r="W34" s="408"/>
      <c r="X34" s="365">
        <f t="shared" si="9"/>
        <v>22319285314.89576</v>
      </c>
      <c r="Y34" s="365">
        <f t="shared" si="10"/>
        <v>375733190.2822504</v>
      </c>
      <c r="Z34" s="365">
        <f t="shared" si="11"/>
        <v>375733190.2822504</v>
      </c>
    </row>
    <row r="35" spans="1:26" s="23" customFormat="1" ht="15" customHeight="1">
      <c r="A35" s="72">
        <v>31</v>
      </c>
      <c r="B35" s="41">
        <f t="shared" si="12"/>
        <v>1</v>
      </c>
      <c r="C35" s="41">
        <f t="shared" si="13"/>
        <v>3</v>
      </c>
      <c r="D35" s="41">
        <f t="shared" si="24"/>
        <v>2</v>
      </c>
      <c r="E35" s="41">
        <f t="shared" si="19"/>
        <v>0</v>
      </c>
      <c r="F35" s="57" t="str">
        <f t="shared" si="15"/>
        <v>TRAMO PORTAL 20 DE JULIO A ESTACIÓN INTERMEDIA LA VICTORIA ALTERNATIVA 1</v>
      </c>
      <c r="G35" s="57" t="str">
        <f t="shared" si="16"/>
        <v>PILONAS - RAMAL 20 DE JULIO A LA VICTORIA</v>
      </c>
      <c r="H35" s="57" t="str">
        <f t="shared" si="17"/>
        <v>ESPACIO PÚBLICO PILONAS</v>
      </c>
      <c r="I35" s="289">
        <f t="shared" si="18"/>
        <v>1003002000</v>
      </c>
      <c r="J35" s="377" t="s">
        <v>95</v>
      </c>
      <c r="K35" s="283"/>
      <c r="L35" s="43"/>
      <c r="M35" s="43" t="s">
        <v>76</v>
      </c>
      <c r="N35" s="76"/>
      <c r="O35" s="67"/>
      <c r="P35" s="59"/>
      <c r="Q35" s="364"/>
      <c r="R35" s="406">
        <f>+T35</f>
        <v>375733190.2822504</v>
      </c>
      <c r="S35" s="108"/>
      <c r="T35" s="69">
        <f>Z35</f>
        <v>375733190.2822504</v>
      </c>
      <c r="U35" s="3"/>
      <c r="V35" s="3"/>
      <c r="W35" s="408"/>
      <c r="X35" s="365">
        <f t="shared" si="9"/>
        <v>22071928404.770081</v>
      </c>
      <c r="Y35" s="365">
        <f t="shared" si="10"/>
        <v>128376280.15657066</v>
      </c>
      <c r="Z35" s="365">
        <f t="shared" si="11"/>
        <v>375733190.2822504</v>
      </c>
    </row>
    <row r="36" spans="1:26" s="23" customFormat="1" ht="15" customHeight="1">
      <c r="A36" s="72">
        <v>32</v>
      </c>
      <c r="B36" s="41">
        <f t="shared" si="12"/>
        <v>1</v>
      </c>
      <c r="C36" s="41">
        <f t="shared" si="13"/>
        <v>3</v>
      </c>
      <c r="D36" s="41">
        <f t="shared" si="24"/>
        <v>2</v>
      </c>
      <c r="E36" s="41">
        <f t="shared" si="19"/>
        <v>1</v>
      </c>
      <c r="F36" s="57" t="str">
        <f t="shared" si="15"/>
        <v>TRAMO PORTAL 20 DE JULIO A ESTACIÓN INTERMEDIA LA VICTORIA ALTERNATIVA 1</v>
      </c>
      <c r="G36" s="57" t="str">
        <f t="shared" si="16"/>
        <v>PILONAS - RAMAL 20 DE JULIO A LA VICTORIA</v>
      </c>
      <c r="H36" s="57" t="str">
        <f t="shared" si="17"/>
        <v>ESPACIO PÚBLICO PILONAS</v>
      </c>
      <c r="I36" s="289">
        <f t="shared" si="18"/>
        <v>1003002001</v>
      </c>
      <c r="J36" s="377" t="s">
        <v>95</v>
      </c>
      <c r="K36" s="283"/>
      <c r="L36" s="43"/>
      <c r="M36" s="43"/>
      <c r="N36" s="40" t="s">
        <v>304</v>
      </c>
      <c r="O36" s="59" t="s">
        <v>2</v>
      </c>
      <c r="P36" s="59">
        <f>+[27]Cantidades!$J$9</f>
        <v>1276.3000000000002</v>
      </c>
      <c r="Q36" s="363">
        <f>+VLOOKUP(N36,'[28]Indice Pilonas-Espacio Publico'!$E$6:$P$24,12,)</f>
        <v>193807.81174150255</v>
      </c>
      <c r="R36" s="363">
        <f t="shared" ref="R36:R37" si="29">+S36</f>
        <v>247356910.12567973</v>
      </c>
      <c r="S36" s="108">
        <f t="shared" si="26"/>
        <v>247356910.12567973</v>
      </c>
      <c r="T36" s="3"/>
      <c r="U36" s="3"/>
      <c r="V36" s="3"/>
      <c r="W36" s="408"/>
      <c r="X36" s="365">
        <f t="shared" si="9"/>
        <v>21943552124.61351</v>
      </c>
      <c r="Y36" s="365">
        <f t="shared" si="10"/>
        <v>8174268.9804712664</v>
      </c>
      <c r="Z36" s="365">
        <f t="shared" si="11"/>
        <v>128376280.15657066</v>
      </c>
    </row>
    <row r="37" spans="1:26" s="23" customFormat="1" ht="15" customHeight="1">
      <c r="A37" s="72">
        <v>33</v>
      </c>
      <c r="B37" s="41">
        <f t="shared" si="12"/>
        <v>1</v>
      </c>
      <c r="C37" s="41">
        <f t="shared" si="13"/>
        <v>3</v>
      </c>
      <c r="D37" s="41">
        <f t="shared" si="24"/>
        <v>2</v>
      </c>
      <c r="E37" s="41">
        <f t="shared" si="19"/>
        <v>2</v>
      </c>
      <c r="F37" s="57" t="str">
        <f t="shared" si="15"/>
        <v>TRAMO PORTAL 20 DE JULIO A ESTACIÓN INTERMEDIA LA VICTORIA ALTERNATIVA 1</v>
      </c>
      <c r="G37" s="57" t="str">
        <f t="shared" si="16"/>
        <v>PILONAS - RAMAL 20 DE JULIO A LA VICTORIA</v>
      </c>
      <c r="H37" s="57" t="str">
        <f t="shared" si="17"/>
        <v>ESPACIO PÚBLICO PILONAS</v>
      </c>
      <c r="I37" s="289">
        <f t="shared" si="18"/>
        <v>1003002002</v>
      </c>
      <c r="J37" s="377" t="s">
        <v>95</v>
      </c>
      <c r="K37" s="283"/>
      <c r="L37" s="43"/>
      <c r="M37" s="43"/>
      <c r="N37" s="40" t="s">
        <v>313</v>
      </c>
      <c r="O37" s="59" t="s">
        <v>2</v>
      </c>
      <c r="P37" s="59">
        <f>+$P$36</f>
        <v>1276.3000000000002</v>
      </c>
      <c r="Q37" s="363">
        <f>+VLOOKUP(N37,'[28]Indice Pilonas-Espacio Publico'!$E$6:$P$24,12,)</f>
        <v>100584.7215831471</v>
      </c>
      <c r="R37" s="363">
        <f t="shared" si="29"/>
        <v>128376280.15657066</v>
      </c>
      <c r="S37" s="108">
        <f t="shared" si="26"/>
        <v>128376280.15657066</v>
      </c>
      <c r="T37" s="3"/>
      <c r="U37" s="3"/>
      <c r="V37" s="3"/>
      <c r="W37" s="408"/>
      <c r="X37" s="365">
        <f t="shared" si="9"/>
        <v>21943552124.61351</v>
      </c>
      <c r="Y37" s="365">
        <f t="shared" si="10"/>
        <v>8174268.9804712664</v>
      </c>
      <c r="Z37" s="365">
        <f t="shared" si="11"/>
        <v>8174268.9804712664</v>
      </c>
    </row>
    <row r="38" spans="1:26" s="23" customFormat="1" ht="15" customHeight="1">
      <c r="A38" s="72">
        <v>26</v>
      </c>
      <c r="B38" s="41">
        <f t="shared" si="12"/>
        <v>1</v>
      </c>
      <c r="C38" s="41">
        <f t="shared" si="13"/>
        <v>4</v>
      </c>
      <c r="D38" s="41">
        <f t="shared" si="24"/>
        <v>0</v>
      </c>
      <c r="E38" s="41">
        <f t="shared" si="19"/>
        <v>0</v>
      </c>
      <c r="F38" s="57" t="str">
        <f t="shared" si="15"/>
        <v>TRAMO PORTAL 20 DE JULIO A ESTACIÓN INTERMEDIA LA VICTORIA ALTERNATIVA 1</v>
      </c>
      <c r="G38" s="57" t="str">
        <f t="shared" si="16"/>
        <v>SEÑALIZACIÓN Y SEMAFORIZACIÓN - RAMAL 20 DE JULIO A LA VICTORIA</v>
      </c>
      <c r="H38" s="57" t="str">
        <f t="shared" si="17"/>
        <v>SEÑALIZACIÓN Y SEMAFORIZACIÓN</v>
      </c>
      <c r="I38" s="289">
        <f t="shared" si="18"/>
        <v>1004000000</v>
      </c>
      <c r="J38" s="377" t="s">
        <v>95</v>
      </c>
      <c r="K38" s="283"/>
      <c r="L38" s="43" t="s">
        <v>88</v>
      </c>
      <c r="M38" s="43"/>
      <c r="N38" s="76"/>
      <c r="O38" s="11"/>
      <c r="P38" s="55"/>
      <c r="Q38" s="108"/>
      <c r="R38" s="362">
        <f>+U38</f>
        <v>8174268.9804712664</v>
      </c>
      <c r="S38" s="108"/>
      <c r="T38" s="3"/>
      <c r="U38" s="3">
        <f>Y38</f>
        <v>8174268.9804712664</v>
      </c>
      <c r="V38" s="3"/>
      <c r="W38" s="408"/>
      <c r="X38" s="365">
        <f t="shared" si="9"/>
        <v>21943552124.61351</v>
      </c>
      <c r="Y38" s="365">
        <f t="shared" si="10"/>
        <v>8174268.9804712664</v>
      </c>
      <c r="Z38" s="365">
        <f t="shared" si="11"/>
        <v>8174268.9804712664</v>
      </c>
    </row>
    <row r="39" spans="1:26" s="280" customFormat="1" ht="15" customHeight="1">
      <c r="A39" s="292"/>
      <c r="B39" s="41">
        <f t="shared" si="12"/>
        <v>1</v>
      </c>
      <c r="C39" s="41">
        <f t="shared" si="13"/>
        <v>4</v>
      </c>
      <c r="D39" s="41">
        <f t="shared" si="24"/>
        <v>1</v>
      </c>
      <c r="E39" s="41">
        <f t="shared" si="19"/>
        <v>0</v>
      </c>
      <c r="F39" s="57" t="str">
        <f t="shared" si="15"/>
        <v>TRAMO PORTAL 20 DE JULIO A ESTACIÓN INTERMEDIA LA VICTORIA ALTERNATIVA 1</v>
      </c>
      <c r="G39" s="57" t="str">
        <f t="shared" si="16"/>
        <v>SEÑALIZACIÓN Y SEMAFORIZACIÓN - RAMAL 20 DE JULIO A LA VICTORIA</v>
      </c>
      <c r="H39" s="57" t="str">
        <f t="shared" si="17"/>
        <v>SEÑALIZACIÓN Y SEMAFORIZACIÓN</v>
      </c>
      <c r="I39" s="289">
        <f t="shared" si="18"/>
        <v>1004001000</v>
      </c>
      <c r="J39" s="377" t="s">
        <v>95</v>
      </c>
      <c r="K39" s="283"/>
      <c r="L39" s="43"/>
      <c r="M39" s="43" t="s">
        <v>318</v>
      </c>
      <c r="N39" s="381"/>
      <c r="O39" s="278"/>
      <c r="P39" s="288"/>
      <c r="Q39" s="108"/>
      <c r="R39" s="362">
        <f>+T39</f>
        <v>8174268.9804712664</v>
      </c>
      <c r="S39" s="108"/>
      <c r="T39" s="69">
        <f>Z39</f>
        <v>8174268.9804712664</v>
      </c>
      <c r="U39" s="277"/>
      <c r="V39" s="277"/>
      <c r="W39" s="408"/>
      <c r="X39" s="365">
        <f t="shared" si="9"/>
        <v>21940188584.075771</v>
      </c>
      <c r="Y39" s="365">
        <f t="shared" si="10"/>
        <v>4810728.4427315556</v>
      </c>
      <c r="Z39" s="365">
        <f t="shared" si="11"/>
        <v>8174268.9804712664</v>
      </c>
    </row>
    <row r="40" spans="1:26" s="23" customFormat="1" ht="14.25" customHeight="1">
      <c r="A40" s="72">
        <v>38</v>
      </c>
      <c r="B40" s="41">
        <f t="shared" si="12"/>
        <v>1</v>
      </c>
      <c r="C40" s="41">
        <f t="shared" si="13"/>
        <v>4</v>
      </c>
      <c r="D40" s="41">
        <f t="shared" si="24"/>
        <v>1</v>
      </c>
      <c r="E40" s="41">
        <f t="shared" si="19"/>
        <v>1</v>
      </c>
      <c r="F40" s="57" t="str">
        <f t="shared" si="15"/>
        <v>TRAMO PORTAL 20 DE JULIO A ESTACIÓN INTERMEDIA LA VICTORIA ALTERNATIVA 1</v>
      </c>
      <c r="G40" s="57" t="str">
        <f t="shared" si="16"/>
        <v>SEÑALIZACIÓN Y SEMAFORIZACIÓN - RAMAL 20 DE JULIO A LA VICTORIA</v>
      </c>
      <c r="H40" s="57" t="str">
        <f t="shared" si="17"/>
        <v>SEÑALIZACIÓN Y SEMAFORIZACIÓN</v>
      </c>
      <c r="I40" s="289">
        <f t="shared" si="18"/>
        <v>1004001001</v>
      </c>
      <c r="J40" s="377" t="s">
        <v>95</v>
      </c>
      <c r="K40" s="283"/>
      <c r="L40" s="43"/>
      <c r="M40" s="43"/>
      <c r="N40" s="40" t="s">
        <v>53</v>
      </c>
      <c r="O40" s="67" t="s">
        <v>69</v>
      </c>
      <c r="P40" s="59">
        <f>+[28]LongTramos!$H$12</f>
        <v>0.57447801236439977</v>
      </c>
      <c r="Q40" s="363">
        <f>+VLOOKUP(N40,'[28]Indice Señaliza y Semaforizac'!$E$4:$P$17,12,)*[28]InfoGeneral!$E$28</f>
        <v>5854950.8690441726</v>
      </c>
      <c r="R40" s="363">
        <f t="shared" ref="R40:R41" si="30">+S40</f>
        <v>3363540.5377397113</v>
      </c>
      <c r="S40" s="108">
        <f t="shared" si="26"/>
        <v>3363540.5377397113</v>
      </c>
      <c r="T40" s="3"/>
      <c r="U40" s="3"/>
      <c r="V40" s="3"/>
      <c r="W40" s="408"/>
      <c r="X40" s="365">
        <f t="shared" si="9"/>
        <v>21935377855.633041</v>
      </c>
      <c r="Y40" s="365">
        <f t="shared" si="10"/>
        <v>1088732470.4058428</v>
      </c>
      <c r="Z40" s="365">
        <f t="shared" si="11"/>
        <v>4810728.4427315556</v>
      </c>
    </row>
    <row r="41" spans="1:26" s="23" customFormat="1" ht="15" customHeight="1">
      <c r="A41" s="72">
        <v>41</v>
      </c>
      <c r="B41" s="41">
        <f t="shared" si="12"/>
        <v>1</v>
      </c>
      <c r="C41" s="41">
        <f t="shared" si="13"/>
        <v>4</v>
      </c>
      <c r="D41" s="41">
        <f t="shared" si="24"/>
        <v>1</v>
      </c>
      <c r="E41" s="41">
        <f t="shared" si="19"/>
        <v>2</v>
      </c>
      <c r="F41" s="57" t="str">
        <f t="shared" si="15"/>
        <v>TRAMO PORTAL 20 DE JULIO A ESTACIÓN INTERMEDIA LA VICTORIA ALTERNATIVA 1</v>
      </c>
      <c r="G41" s="57" t="str">
        <f t="shared" si="16"/>
        <v>SEÑALIZACIÓN Y SEMAFORIZACIÓN - RAMAL 20 DE JULIO A LA VICTORIA</v>
      </c>
      <c r="H41" s="57" t="str">
        <f t="shared" si="17"/>
        <v>SEÑALIZACIÓN Y SEMAFORIZACIÓN</v>
      </c>
      <c r="I41" s="289">
        <f t="shared" si="18"/>
        <v>1004001002</v>
      </c>
      <c r="J41" s="377" t="s">
        <v>95</v>
      </c>
      <c r="K41" s="283"/>
      <c r="L41" s="43"/>
      <c r="M41" s="43"/>
      <c r="N41" s="40" t="s">
        <v>7</v>
      </c>
      <c r="O41" s="67" t="s">
        <v>69</v>
      </c>
      <c r="P41" s="59">
        <f>+[28]LongTramos!$H$12</f>
        <v>0.57447801236439977</v>
      </c>
      <c r="Q41" s="363">
        <f>+VLOOKUP(N41,'[28]Indice Señaliza y Semaforizac'!$E$4:$P$17,12,)*[28]InfoGeneral!$E$28</f>
        <v>8374086.2821396207</v>
      </c>
      <c r="R41" s="363">
        <f t="shared" si="30"/>
        <v>4810728.4427315556</v>
      </c>
      <c r="S41" s="108">
        <f t="shared" si="26"/>
        <v>4810728.4427315556</v>
      </c>
      <c r="T41" s="3"/>
      <c r="U41" s="3"/>
      <c r="V41" s="3"/>
      <c r="W41" s="408"/>
      <c r="X41" s="365">
        <f t="shared" si="9"/>
        <v>21935377855.633041</v>
      </c>
      <c r="Y41" s="365">
        <f t="shared" si="10"/>
        <v>1088732470.4058428</v>
      </c>
      <c r="Z41" s="365">
        <f t="shared" si="11"/>
        <v>1088732470.4058428</v>
      </c>
    </row>
    <row r="42" spans="1:26" s="23" customFormat="1" ht="15" customHeight="1">
      <c r="A42" s="72">
        <v>47</v>
      </c>
      <c r="B42" s="41">
        <f t="shared" si="12"/>
        <v>1</v>
      </c>
      <c r="C42" s="41">
        <f t="shared" si="13"/>
        <v>5</v>
      </c>
      <c r="D42" s="41">
        <f t="shared" si="24"/>
        <v>0</v>
      </c>
      <c r="E42" s="41">
        <f t="shared" si="19"/>
        <v>0</v>
      </c>
      <c r="F42" s="57" t="str">
        <f t="shared" si="15"/>
        <v>TRAMO PORTAL 20 DE JULIO A ESTACIÓN INTERMEDIA LA VICTORIA ALTERNATIVA 1</v>
      </c>
      <c r="G42" s="57" t="str">
        <f t="shared" si="16"/>
        <v>PAVIMENTOS - RAMAL 20 DE JULIO A LA VICTORIA</v>
      </c>
      <c r="H42" s="57" t="str">
        <f t="shared" si="17"/>
        <v>PAVIMENTOS</v>
      </c>
      <c r="I42" s="289">
        <f t="shared" si="18"/>
        <v>1005000000</v>
      </c>
      <c r="J42" s="377" t="s">
        <v>95</v>
      </c>
      <c r="K42" s="283"/>
      <c r="L42" s="43" t="s">
        <v>89</v>
      </c>
      <c r="M42" s="43"/>
      <c r="N42" s="76"/>
      <c r="O42" s="67"/>
      <c r="P42" s="59"/>
      <c r="Q42" s="108"/>
      <c r="R42" s="362">
        <f>+U42</f>
        <v>1088732470.4058428</v>
      </c>
      <c r="S42" s="108"/>
      <c r="T42" s="3"/>
      <c r="U42" s="3">
        <f>Y42</f>
        <v>1088732470.4058428</v>
      </c>
      <c r="V42" s="3"/>
      <c r="W42" s="408"/>
      <c r="X42" s="365">
        <f t="shared" si="9"/>
        <v>21935377855.633041</v>
      </c>
      <c r="Y42" s="365">
        <f t="shared" si="10"/>
        <v>1088732470.4058428</v>
      </c>
      <c r="Z42" s="365">
        <f t="shared" si="11"/>
        <v>1088732470.4058428</v>
      </c>
    </row>
    <row r="43" spans="1:26" s="280" customFormat="1" ht="15" customHeight="1">
      <c r="A43" s="292"/>
      <c r="B43" s="41">
        <f t="shared" si="12"/>
        <v>1</v>
      </c>
      <c r="C43" s="41">
        <f t="shared" si="13"/>
        <v>5</v>
      </c>
      <c r="D43" s="41">
        <f t="shared" si="24"/>
        <v>1</v>
      </c>
      <c r="E43" s="41">
        <f t="shared" si="19"/>
        <v>0</v>
      </c>
      <c r="F43" s="57" t="str">
        <f t="shared" si="15"/>
        <v>TRAMO PORTAL 20 DE JULIO A ESTACIÓN INTERMEDIA LA VICTORIA ALTERNATIVA 1</v>
      </c>
      <c r="G43" s="57" t="str">
        <f t="shared" si="16"/>
        <v>PAVIMENTOS - RAMAL 20 DE JULIO A LA VICTORIA</v>
      </c>
      <c r="H43" s="57" t="str">
        <f t="shared" si="17"/>
        <v>PAVIMENTOS</v>
      </c>
      <c r="I43" s="289">
        <f t="shared" si="18"/>
        <v>1005001000</v>
      </c>
      <c r="J43" s="377" t="s">
        <v>95</v>
      </c>
      <c r="K43" s="283"/>
      <c r="L43" s="43"/>
      <c r="M43" s="43" t="s">
        <v>319</v>
      </c>
      <c r="N43" s="381"/>
      <c r="O43" s="67"/>
      <c r="P43" s="59"/>
      <c r="Q43" s="108"/>
      <c r="R43" s="362">
        <f>+T43</f>
        <v>1088732470.4058428</v>
      </c>
      <c r="S43" s="108"/>
      <c r="T43" s="69">
        <f>Z43</f>
        <v>1088732470.4058428</v>
      </c>
      <c r="U43" s="277"/>
      <c r="V43" s="277"/>
      <c r="W43" s="408"/>
      <c r="X43" s="365">
        <f t="shared" si="9"/>
        <v>21459110618.736897</v>
      </c>
      <c r="Y43" s="365">
        <f t="shared" si="10"/>
        <v>612465233.50969815</v>
      </c>
      <c r="Z43" s="365">
        <f t="shared" si="11"/>
        <v>1088732470.4058428</v>
      </c>
    </row>
    <row r="44" spans="1:26" s="23" customFormat="1" ht="15" customHeight="1">
      <c r="A44" s="72">
        <v>9</v>
      </c>
      <c r="B44" s="41">
        <f t="shared" si="12"/>
        <v>1</v>
      </c>
      <c r="C44" s="41">
        <f t="shared" si="13"/>
        <v>5</v>
      </c>
      <c r="D44" s="41">
        <f t="shared" si="24"/>
        <v>1</v>
      </c>
      <c r="E44" s="41">
        <f t="shared" si="19"/>
        <v>1</v>
      </c>
      <c r="F44" s="57" t="str">
        <f t="shared" si="15"/>
        <v>TRAMO PORTAL 20 DE JULIO A ESTACIÓN INTERMEDIA LA VICTORIA ALTERNATIVA 1</v>
      </c>
      <c r="G44" s="57" t="str">
        <f t="shared" si="16"/>
        <v>PAVIMENTOS - RAMAL 20 DE JULIO A LA VICTORIA</v>
      </c>
      <c r="H44" s="57" t="str">
        <f t="shared" si="17"/>
        <v>PAVIMENTOS</v>
      </c>
      <c r="I44" s="289">
        <f t="shared" si="18"/>
        <v>1005001001</v>
      </c>
      <c r="J44" s="377" t="s">
        <v>95</v>
      </c>
      <c r="K44" s="283"/>
      <c r="L44" s="40"/>
      <c r="M44" s="40"/>
      <c r="N44" s="40" t="s">
        <v>304</v>
      </c>
      <c r="O44" s="67" t="s">
        <v>2</v>
      </c>
      <c r="P44" s="288">
        <f>+[28]MemoriaPavimentos!$E$14</f>
        <v>3647.7844311377244</v>
      </c>
      <c r="Q44" s="363">
        <f>+VLOOKUP(N44,'[28]Indice Pavimentos'!$E$4:$P$26,12,)</f>
        <v>130563.4271671036</v>
      </c>
      <c r="R44" s="363">
        <f t="shared" ref="R44:R45" si="31">+S44</f>
        <v>476267236.89614469</v>
      </c>
      <c r="S44" s="108">
        <f t="shared" si="26"/>
        <v>476267236.89614469</v>
      </c>
      <c r="T44" s="3"/>
      <c r="U44" s="3"/>
      <c r="V44" s="3"/>
      <c r="W44" s="408"/>
      <c r="X44" s="365">
        <f t="shared" si="9"/>
        <v>20846645385.2272</v>
      </c>
      <c r="Y44" s="365">
        <f t="shared" si="10"/>
        <v>69768976.627575144</v>
      </c>
      <c r="Z44" s="365">
        <f t="shared" si="11"/>
        <v>612465233.50969815</v>
      </c>
    </row>
    <row r="45" spans="1:26" s="23" customFormat="1" ht="15" customHeight="1">
      <c r="A45" s="72">
        <v>9</v>
      </c>
      <c r="B45" s="41">
        <f t="shared" si="12"/>
        <v>1</v>
      </c>
      <c r="C45" s="41">
        <f t="shared" si="13"/>
        <v>5</v>
      </c>
      <c r="D45" s="41">
        <f t="shared" si="24"/>
        <v>1</v>
      </c>
      <c r="E45" s="41">
        <f t="shared" si="19"/>
        <v>2</v>
      </c>
      <c r="F45" s="57" t="str">
        <f t="shared" si="15"/>
        <v>TRAMO PORTAL 20 DE JULIO A ESTACIÓN INTERMEDIA LA VICTORIA ALTERNATIVA 1</v>
      </c>
      <c r="G45" s="57" t="str">
        <f t="shared" si="16"/>
        <v>PAVIMENTOS - RAMAL 20 DE JULIO A LA VICTORIA</v>
      </c>
      <c r="H45" s="57" t="str">
        <f t="shared" si="17"/>
        <v>PAVIMENTOS</v>
      </c>
      <c r="I45" s="289">
        <f t="shared" si="18"/>
        <v>1005001002</v>
      </c>
      <c r="J45" s="377" t="s">
        <v>95</v>
      </c>
      <c r="K45" s="283"/>
      <c r="L45" s="40"/>
      <c r="M45" s="40"/>
      <c r="N45" s="40" t="s">
        <v>71</v>
      </c>
      <c r="O45" s="67" t="s">
        <v>2</v>
      </c>
      <c r="P45" s="288">
        <f>+[28]MemoriaPavimentos!$E$14</f>
        <v>3647.7844311377244</v>
      </c>
      <c r="Q45" s="363">
        <f>+VLOOKUP(N45,'[28]Indice Pavimentos'!$E$4:$P$26,12,)</f>
        <v>167900.6106505788</v>
      </c>
      <c r="R45" s="363">
        <f t="shared" si="31"/>
        <v>612465233.50969815</v>
      </c>
      <c r="S45" s="108">
        <f t="shared" si="26"/>
        <v>612465233.50969815</v>
      </c>
      <c r="T45" s="3"/>
      <c r="U45" s="3"/>
      <c r="V45" s="3"/>
      <c r="W45" s="408"/>
      <c r="X45" s="365">
        <f t="shared" si="9"/>
        <v>20846645385.2272</v>
      </c>
      <c r="Y45" s="365">
        <f t="shared" si="10"/>
        <v>69768976.627575144</v>
      </c>
      <c r="Z45" s="365">
        <f t="shared" si="11"/>
        <v>69768976.627575144</v>
      </c>
    </row>
    <row r="46" spans="1:26" s="23" customFormat="1" ht="15" customHeight="1">
      <c r="A46" s="72">
        <v>47</v>
      </c>
      <c r="B46" s="41">
        <f t="shared" si="12"/>
        <v>1</v>
      </c>
      <c r="C46" s="41">
        <f t="shared" si="13"/>
        <v>6</v>
      </c>
      <c r="D46" s="41">
        <f t="shared" si="24"/>
        <v>0</v>
      </c>
      <c r="E46" s="41">
        <f t="shared" si="19"/>
        <v>0</v>
      </c>
      <c r="F46" s="57" t="str">
        <f t="shared" si="15"/>
        <v>TRAMO PORTAL 20 DE JULIO A ESTACIÓN INTERMEDIA LA VICTORIA ALTERNATIVA 1</v>
      </c>
      <c r="G46" s="57" t="str">
        <f t="shared" si="16"/>
        <v>ARQUEOLOGÍA - RAMAL 20 DE JULIO A LA VICTORIA</v>
      </c>
      <c r="H46" s="57" t="str">
        <f t="shared" si="17"/>
        <v>ARQUEOLOGÍA</v>
      </c>
      <c r="I46" s="289">
        <f t="shared" si="18"/>
        <v>1006000000</v>
      </c>
      <c r="J46" s="377" t="s">
        <v>95</v>
      </c>
      <c r="K46" s="283"/>
      <c r="L46" s="43" t="s">
        <v>90</v>
      </c>
      <c r="M46" s="43"/>
      <c r="N46" s="76"/>
      <c r="O46" s="67"/>
      <c r="P46" s="59"/>
      <c r="Q46" s="108"/>
      <c r="R46" s="362">
        <f>+U46</f>
        <v>69768976.627575144</v>
      </c>
      <c r="S46" s="108"/>
      <c r="T46" s="3"/>
      <c r="U46" s="3">
        <f>Y46</f>
        <v>69768976.627575144</v>
      </c>
      <c r="V46" s="3"/>
      <c r="W46" s="408"/>
      <c r="X46" s="365">
        <f t="shared" si="9"/>
        <v>20846645385.2272</v>
      </c>
      <c r="Y46" s="365">
        <f t="shared" si="10"/>
        <v>69768976.627575144</v>
      </c>
      <c r="Z46" s="365">
        <f t="shared" si="11"/>
        <v>69768976.627575144</v>
      </c>
    </row>
    <row r="47" spans="1:26" s="280" customFormat="1" ht="15" customHeight="1">
      <c r="A47" s="292"/>
      <c r="B47" s="41">
        <f t="shared" si="12"/>
        <v>1</v>
      </c>
      <c r="C47" s="41">
        <f t="shared" si="13"/>
        <v>6</v>
      </c>
      <c r="D47" s="41">
        <f t="shared" si="24"/>
        <v>1</v>
      </c>
      <c r="E47" s="41">
        <f t="shared" si="19"/>
        <v>0</v>
      </c>
      <c r="F47" s="57" t="str">
        <f t="shared" si="15"/>
        <v>TRAMO PORTAL 20 DE JULIO A ESTACIÓN INTERMEDIA LA VICTORIA ALTERNATIVA 1</v>
      </c>
      <c r="G47" s="57" t="str">
        <f t="shared" si="16"/>
        <v>ARQUEOLOGÍA - RAMAL 20 DE JULIO A LA VICTORIA</v>
      </c>
      <c r="H47" s="57" t="str">
        <f t="shared" si="17"/>
        <v>ARQUEOLOGÍA</v>
      </c>
      <c r="I47" s="289">
        <f t="shared" si="18"/>
        <v>1006001000</v>
      </c>
      <c r="J47" s="377" t="s">
        <v>95</v>
      </c>
      <c r="K47" s="283"/>
      <c r="L47" s="43"/>
      <c r="M47" s="43" t="s">
        <v>320</v>
      </c>
      <c r="N47" s="381"/>
      <c r="O47" s="67"/>
      <c r="P47" s="59"/>
      <c r="Q47" s="108"/>
      <c r="R47" s="362">
        <f>+T47</f>
        <v>69768976.627575144</v>
      </c>
      <c r="S47" s="108"/>
      <c r="T47" s="69">
        <f>Z47</f>
        <v>69768976.627575144</v>
      </c>
      <c r="U47" s="277"/>
      <c r="V47" s="277"/>
      <c r="W47" s="408"/>
      <c r="X47" s="365">
        <f t="shared" si="9"/>
        <v>20776876408.599625</v>
      </c>
      <c r="Y47" s="365">
        <f t="shared" si="10"/>
        <v>19899361225.599625</v>
      </c>
      <c r="Z47" s="365">
        <f t="shared" si="11"/>
        <v>69768976.627575144</v>
      </c>
    </row>
    <row r="48" spans="1:26" s="23" customFormat="1" ht="15" customHeight="1">
      <c r="A48" s="72">
        <v>9</v>
      </c>
      <c r="B48" s="41">
        <f t="shared" si="12"/>
        <v>1</v>
      </c>
      <c r="C48" s="41">
        <f t="shared" si="13"/>
        <v>6</v>
      </c>
      <c r="D48" s="41">
        <f t="shared" si="24"/>
        <v>1</v>
      </c>
      <c r="E48" s="41">
        <f t="shared" si="19"/>
        <v>1</v>
      </c>
      <c r="F48" s="57" t="str">
        <f t="shared" si="15"/>
        <v>TRAMO PORTAL 20 DE JULIO A ESTACIÓN INTERMEDIA LA VICTORIA ALTERNATIVA 1</v>
      </c>
      <c r="G48" s="57" t="str">
        <f t="shared" si="16"/>
        <v>ARQUEOLOGÍA - RAMAL 20 DE JULIO A LA VICTORIA</v>
      </c>
      <c r="H48" s="57" t="str">
        <f t="shared" si="17"/>
        <v>ARQUEOLOGÍA</v>
      </c>
      <c r="I48" s="289">
        <f t="shared" si="18"/>
        <v>1006001001</v>
      </c>
      <c r="J48" s="377" t="s">
        <v>95</v>
      </c>
      <c r="K48" s="283"/>
      <c r="L48" s="40"/>
      <c r="M48" s="40"/>
      <c r="N48" s="40" t="s">
        <v>52</v>
      </c>
      <c r="O48" s="67" t="s">
        <v>69</v>
      </c>
      <c r="P48" s="59">
        <f>+[28]LongTramos!$H$12</f>
        <v>0.57447801236439977</v>
      </c>
      <c r="Q48" s="363">
        <f>+'[28]Indice Arqueologia'!$O$14*[28]InfoGeneral!$E$28</f>
        <v>121447601.34582779</v>
      </c>
      <c r="R48" s="363">
        <f>+S48</f>
        <v>69768976.627575144</v>
      </c>
      <c r="S48" s="108">
        <f t="shared" si="26"/>
        <v>69768976.627575144</v>
      </c>
      <c r="T48" s="3"/>
      <c r="U48" s="3"/>
      <c r="V48" s="3"/>
      <c r="W48" s="408"/>
      <c r="X48" s="365">
        <f t="shared" si="9"/>
        <v>20776876408.599625</v>
      </c>
      <c r="Y48" s="365">
        <f t="shared" si="10"/>
        <v>19899361225.599625</v>
      </c>
      <c r="Z48" s="365">
        <f t="shared" si="11"/>
        <v>18367856781.099224</v>
      </c>
    </row>
    <row r="49" spans="1:26" s="71" customFormat="1" ht="15" customHeight="1">
      <c r="A49" s="72">
        <v>7</v>
      </c>
      <c r="B49" s="41">
        <f t="shared" si="12"/>
        <v>1</v>
      </c>
      <c r="C49" s="41">
        <f t="shared" si="13"/>
        <v>7</v>
      </c>
      <c r="D49" s="41">
        <f t="shared" si="24"/>
        <v>0</v>
      </c>
      <c r="E49" s="41">
        <f t="shared" si="19"/>
        <v>0</v>
      </c>
      <c r="F49" s="57" t="str">
        <f t="shared" si="15"/>
        <v>TRAMO PORTAL 20 DE JULIO A ESTACIÓN INTERMEDIA LA VICTORIA ALTERNATIVA 1</v>
      </c>
      <c r="G49" s="57" t="str">
        <f t="shared" si="16"/>
        <v>ESTACIÓN INTERMEDIA LA VICTORIA</v>
      </c>
      <c r="H49" s="57" t="str">
        <f t="shared" si="17"/>
        <v>EDIFICACIÓN - ESTACIÓN LA VICTORIA</v>
      </c>
      <c r="I49" s="289">
        <f t="shared" si="18"/>
        <v>1007000000</v>
      </c>
      <c r="J49" s="377" t="s">
        <v>95</v>
      </c>
      <c r="K49" s="285"/>
      <c r="L49" s="43" t="s">
        <v>83</v>
      </c>
      <c r="M49" s="44"/>
      <c r="N49" s="78"/>
      <c r="O49" s="38"/>
      <c r="P49" s="56"/>
      <c r="Q49" s="362"/>
      <c r="R49" s="362">
        <f>+U49</f>
        <v>19899361225.599625</v>
      </c>
      <c r="S49" s="362"/>
      <c r="T49" s="69"/>
      <c r="U49" s="69">
        <f>Y49</f>
        <v>19899361225.599625</v>
      </c>
      <c r="V49" s="69"/>
      <c r="W49" s="407"/>
      <c r="X49" s="365">
        <f t="shared" si="9"/>
        <v>20776876408.599625</v>
      </c>
      <c r="Y49" s="365">
        <f t="shared" si="10"/>
        <v>19899361225.599625</v>
      </c>
      <c r="Z49" s="365">
        <f t="shared" si="11"/>
        <v>18367856781.099224</v>
      </c>
    </row>
    <row r="50" spans="1:26" s="71" customFormat="1" ht="15" customHeight="1">
      <c r="A50" s="72">
        <v>8</v>
      </c>
      <c r="B50" s="41">
        <f t="shared" si="12"/>
        <v>1</v>
      </c>
      <c r="C50" s="41">
        <f t="shared" si="13"/>
        <v>7</v>
      </c>
      <c r="D50" s="41">
        <f t="shared" si="24"/>
        <v>1</v>
      </c>
      <c r="E50" s="41">
        <f t="shared" si="19"/>
        <v>0</v>
      </c>
      <c r="F50" s="57" t="str">
        <f t="shared" si="15"/>
        <v>TRAMO PORTAL 20 DE JULIO A ESTACIÓN INTERMEDIA LA VICTORIA ALTERNATIVA 1</v>
      </c>
      <c r="G50" s="57" t="str">
        <f t="shared" si="16"/>
        <v>ESTACIÓN INTERMEDIA LA VICTORIA</v>
      </c>
      <c r="H50" s="57" t="str">
        <f t="shared" si="17"/>
        <v>EDIFICACIÓN - ESTACIÓN LA VICTORIA</v>
      </c>
      <c r="I50" s="289">
        <f t="shared" si="18"/>
        <v>1007001000</v>
      </c>
      <c r="J50" s="377" t="s">
        <v>95</v>
      </c>
      <c r="K50" s="285"/>
      <c r="L50" s="43"/>
      <c r="M50" s="43" t="s">
        <v>92</v>
      </c>
      <c r="N50" s="78"/>
      <c r="O50" s="38"/>
      <c r="P50" s="56"/>
      <c r="Q50" s="362"/>
      <c r="R50" s="362">
        <f>+T50</f>
        <v>18367856781.099224</v>
      </c>
      <c r="S50" s="362"/>
      <c r="T50" s="69">
        <f>Z50</f>
        <v>18367856781.099224</v>
      </c>
      <c r="U50" s="69"/>
      <c r="V50" s="69"/>
      <c r="W50" s="407"/>
      <c r="X50" s="365">
        <f t="shared" si="9"/>
        <v>19676496442.903584</v>
      </c>
      <c r="Y50" s="365">
        <f t="shared" si="10"/>
        <v>18798981259.903584</v>
      </c>
      <c r="Z50" s="365">
        <f t="shared" si="11"/>
        <v>18367856781.099224</v>
      </c>
    </row>
    <row r="51" spans="1:26" s="23" customFormat="1" ht="15" customHeight="1">
      <c r="A51" s="72">
        <v>9</v>
      </c>
      <c r="B51" s="41">
        <f t="shared" si="12"/>
        <v>1</v>
      </c>
      <c r="C51" s="41">
        <f t="shared" si="13"/>
        <v>7</v>
      </c>
      <c r="D51" s="41">
        <f t="shared" si="24"/>
        <v>1</v>
      </c>
      <c r="E51" s="41">
        <f t="shared" si="19"/>
        <v>1</v>
      </c>
      <c r="F51" s="57" t="str">
        <f t="shared" si="15"/>
        <v>TRAMO PORTAL 20 DE JULIO A ESTACIÓN INTERMEDIA LA VICTORIA ALTERNATIVA 1</v>
      </c>
      <c r="G51" s="57" t="str">
        <f t="shared" si="16"/>
        <v>ESTACIÓN INTERMEDIA LA VICTORIA</v>
      </c>
      <c r="H51" s="57" t="str">
        <f t="shared" si="17"/>
        <v>EDIFICACIÓN - ESTACIÓN LA VICTORIA</v>
      </c>
      <c r="I51" s="289">
        <f t="shared" si="18"/>
        <v>1007001001</v>
      </c>
      <c r="J51" s="377" t="s">
        <v>95</v>
      </c>
      <c r="K51" s="283"/>
      <c r="L51" s="40"/>
      <c r="M51" s="40"/>
      <c r="N51" s="284" t="s">
        <v>304</v>
      </c>
      <c r="O51" s="55" t="s">
        <v>2</v>
      </c>
      <c r="P51" s="55">
        <f>+[27]Cantidades!$J$12</f>
        <v>3496</v>
      </c>
      <c r="Q51" s="363">
        <f>+VLOOKUP(N51,'[28]Indice Estaciones-Edificaciones'!E$4:P$550,12,FALSE)</f>
        <v>314753.99476431432</v>
      </c>
      <c r="R51" s="363">
        <f t="shared" ref="R51:R61" si="32">+S51</f>
        <v>1100379965.6960428</v>
      </c>
      <c r="S51" s="108">
        <f t="shared" ref="S51:S61" si="33">+P51*Q51</f>
        <v>1100379965.6960428</v>
      </c>
      <c r="T51" s="3"/>
      <c r="U51" s="3"/>
      <c r="V51" s="3"/>
      <c r="W51" s="408"/>
      <c r="X51" s="365">
        <f t="shared" si="9"/>
        <v>15810946289.754601</v>
      </c>
      <c r="Y51" s="365">
        <f t="shared" si="10"/>
        <v>14933431106.754602</v>
      </c>
      <c r="Z51" s="365">
        <f t="shared" si="11"/>
        <v>17267476815.403183</v>
      </c>
    </row>
    <row r="52" spans="1:26" s="23" customFormat="1" ht="15" customHeight="1">
      <c r="A52" s="72">
        <v>9</v>
      </c>
      <c r="B52" s="41">
        <f t="shared" si="12"/>
        <v>1</v>
      </c>
      <c r="C52" s="41">
        <f t="shared" si="13"/>
        <v>7</v>
      </c>
      <c r="D52" s="41">
        <f t="shared" si="24"/>
        <v>1</v>
      </c>
      <c r="E52" s="41">
        <f t="shared" si="19"/>
        <v>2</v>
      </c>
      <c r="F52" s="57" t="str">
        <f t="shared" si="15"/>
        <v>TRAMO PORTAL 20 DE JULIO A ESTACIÓN INTERMEDIA LA VICTORIA ALTERNATIVA 1</v>
      </c>
      <c r="G52" s="57" t="str">
        <f t="shared" si="16"/>
        <v>ESTACIÓN INTERMEDIA LA VICTORIA</v>
      </c>
      <c r="H52" s="57" t="str">
        <f t="shared" si="17"/>
        <v>EDIFICACIÓN - ESTACIÓN LA VICTORIA</v>
      </c>
      <c r="I52" s="289">
        <f t="shared" si="18"/>
        <v>1007001002</v>
      </c>
      <c r="J52" s="377" t="s">
        <v>95</v>
      </c>
      <c r="K52" s="283"/>
      <c r="L52" s="40"/>
      <c r="M52" s="40"/>
      <c r="N52" s="284" t="s">
        <v>47</v>
      </c>
      <c r="O52" s="11" t="s">
        <v>2</v>
      </c>
      <c r="P52" s="55">
        <f>+$P$51</f>
        <v>3496</v>
      </c>
      <c r="Q52" s="363">
        <f>+VLOOKUP(N52,'[28]Indice Estaciones-Edificaciones'!E$4:P$550,12,FALSE)</f>
        <v>1105706.5655460474</v>
      </c>
      <c r="R52" s="363">
        <f t="shared" si="32"/>
        <v>3865550153.1489816</v>
      </c>
      <c r="S52" s="108">
        <f t="shared" si="33"/>
        <v>3865550153.1489816</v>
      </c>
      <c r="T52" s="3"/>
      <c r="U52" s="3"/>
      <c r="V52" s="3"/>
      <c r="W52" s="408"/>
      <c r="X52" s="365">
        <f t="shared" si="9"/>
        <v>11850579332.941744</v>
      </c>
      <c r="Y52" s="365">
        <f t="shared" si="10"/>
        <v>10973064149.941746</v>
      </c>
      <c r="Z52" s="365">
        <f t="shared" si="11"/>
        <v>13401926662.254202</v>
      </c>
    </row>
    <row r="53" spans="1:26" s="23" customFormat="1" ht="15" customHeight="1">
      <c r="A53" s="72">
        <v>9</v>
      </c>
      <c r="B53" s="41">
        <f t="shared" si="12"/>
        <v>1</v>
      </c>
      <c r="C53" s="41">
        <f t="shared" si="13"/>
        <v>7</v>
      </c>
      <c r="D53" s="41">
        <f t="shared" si="24"/>
        <v>1</v>
      </c>
      <c r="E53" s="41">
        <f t="shared" si="19"/>
        <v>3</v>
      </c>
      <c r="F53" s="57" t="str">
        <f t="shared" si="15"/>
        <v>TRAMO PORTAL 20 DE JULIO A ESTACIÓN INTERMEDIA LA VICTORIA ALTERNATIVA 1</v>
      </c>
      <c r="G53" s="57" t="str">
        <f t="shared" si="16"/>
        <v>ESTACIÓN INTERMEDIA LA VICTORIA</v>
      </c>
      <c r="H53" s="57" t="str">
        <f t="shared" si="17"/>
        <v>EDIFICACIÓN - ESTACIÓN LA VICTORIA</v>
      </c>
      <c r="I53" s="289">
        <f t="shared" si="18"/>
        <v>1007001003</v>
      </c>
      <c r="J53" s="377" t="s">
        <v>95</v>
      </c>
      <c r="K53" s="283"/>
      <c r="L53" s="40"/>
      <c r="M53" s="40"/>
      <c r="N53" s="284" t="s">
        <v>48</v>
      </c>
      <c r="O53" s="11" t="s">
        <v>2</v>
      </c>
      <c r="P53" s="55">
        <f t="shared" ref="P53:P61" si="34">+$P$51</f>
        <v>3496</v>
      </c>
      <c r="Q53" s="363">
        <f>+VLOOKUP(N53,'[28]Indice Estaciones-Edificaciones'!E$4:P$550,12,FALSE)</f>
        <v>1132828.0768915494</v>
      </c>
      <c r="R53" s="363">
        <f t="shared" si="32"/>
        <v>3960366956.8128567</v>
      </c>
      <c r="S53" s="108">
        <f t="shared" si="33"/>
        <v>3960366956.8128567</v>
      </c>
      <c r="T53" s="3"/>
      <c r="U53" s="3"/>
      <c r="V53" s="3"/>
      <c r="W53" s="408"/>
      <c r="X53" s="365">
        <f t="shared" si="9"/>
        <v>6131739809.7476397</v>
      </c>
      <c r="Y53" s="365">
        <f t="shared" si="10"/>
        <v>5254224626.7476406</v>
      </c>
      <c r="Z53" s="365">
        <f t="shared" si="11"/>
        <v>9441559705.4413452</v>
      </c>
    </row>
    <row r="54" spans="1:26" s="23" customFormat="1" ht="15" customHeight="1">
      <c r="A54" s="72">
        <v>9</v>
      </c>
      <c r="B54" s="41">
        <f t="shared" si="12"/>
        <v>1</v>
      </c>
      <c r="C54" s="41">
        <f t="shared" si="13"/>
        <v>7</v>
      </c>
      <c r="D54" s="41">
        <f t="shared" si="24"/>
        <v>1</v>
      </c>
      <c r="E54" s="41">
        <f t="shared" si="19"/>
        <v>4</v>
      </c>
      <c r="F54" s="57" t="str">
        <f t="shared" si="15"/>
        <v>TRAMO PORTAL 20 DE JULIO A ESTACIÓN INTERMEDIA LA VICTORIA ALTERNATIVA 1</v>
      </c>
      <c r="G54" s="57" t="str">
        <f t="shared" si="16"/>
        <v>ESTACIÓN INTERMEDIA LA VICTORIA</v>
      </c>
      <c r="H54" s="57" t="str">
        <f t="shared" si="17"/>
        <v>EDIFICACIÓN - ESTACIÓN LA VICTORIA</v>
      </c>
      <c r="I54" s="289">
        <f t="shared" si="18"/>
        <v>1007001004</v>
      </c>
      <c r="J54" s="377" t="s">
        <v>95</v>
      </c>
      <c r="K54" s="283"/>
      <c r="L54" s="40"/>
      <c r="M54" s="40"/>
      <c r="N54" s="284" t="s">
        <v>64</v>
      </c>
      <c r="O54" s="11" t="s">
        <v>2</v>
      </c>
      <c r="P54" s="55">
        <f t="shared" si="34"/>
        <v>3496</v>
      </c>
      <c r="Q54" s="363">
        <f>+VLOOKUP(N54,'[28]Indice Estaciones-Edificaciones'!E$4:P$550,12,FALSE)</f>
        <v>1635823.6622408764</v>
      </c>
      <c r="R54" s="363">
        <f t="shared" si="32"/>
        <v>5718839523.1941042</v>
      </c>
      <c r="S54" s="108">
        <f t="shared" si="33"/>
        <v>5718839523.1941042</v>
      </c>
      <c r="T54" s="3"/>
      <c r="U54" s="3"/>
      <c r="V54" s="3"/>
      <c r="W54" s="408"/>
      <c r="X54" s="365">
        <f t="shared" si="9"/>
        <v>5593889517.4460859</v>
      </c>
      <c r="Y54" s="365">
        <f t="shared" si="10"/>
        <v>4716374334.4460869</v>
      </c>
      <c r="Z54" s="365">
        <f t="shared" si="11"/>
        <v>3722720182.247242</v>
      </c>
    </row>
    <row r="55" spans="1:26" s="23" customFormat="1" ht="15" customHeight="1">
      <c r="A55" s="72">
        <v>9</v>
      </c>
      <c r="B55" s="41">
        <f t="shared" si="12"/>
        <v>1</v>
      </c>
      <c r="C55" s="41">
        <f t="shared" si="13"/>
        <v>7</v>
      </c>
      <c r="D55" s="41">
        <f t="shared" si="24"/>
        <v>1</v>
      </c>
      <c r="E55" s="41">
        <f t="shared" si="19"/>
        <v>5</v>
      </c>
      <c r="F55" s="57" t="str">
        <f t="shared" si="15"/>
        <v>TRAMO PORTAL 20 DE JULIO A ESTACIÓN INTERMEDIA LA VICTORIA ALTERNATIVA 1</v>
      </c>
      <c r="G55" s="57" t="str">
        <f t="shared" si="16"/>
        <v>ESTACIÓN INTERMEDIA LA VICTORIA</v>
      </c>
      <c r="H55" s="57" t="str">
        <f t="shared" si="17"/>
        <v>EDIFICACIÓN - ESTACIÓN LA VICTORIA</v>
      </c>
      <c r="I55" s="289">
        <f t="shared" si="18"/>
        <v>1007001005</v>
      </c>
      <c r="J55" s="377" t="s">
        <v>95</v>
      </c>
      <c r="K55" s="283"/>
      <c r="L55" s="40"/>
      <c r="M55" s="40"/>
      <c r="N55" s="284" t="s">
        <v>66</v>
      </c>
      <c r="O55" s="11" t="s">
        <v>2</v>
      </c>
      <c r="P55" s="55">
        <f t="shared" si="34"/>
        <v>3496</v>
      </c>
      <c r="Q55" s="363">
        <f>+VLOOKUP(N55,'[28]Indice Estaciones-Edificaciones'!E$4:P$550,12,FALSE)</f>
        <v>153847.33761486085</v>
      </c>
      <c r="R55" s="363">
        <f t="shared" si="32"/>
        <v>537850292.30155349</v>
      </c>
      <c r="S55" s="108">
        <f t="shared" si="33"/>
        <v>537850292.30155349</v>
      </c>
      <c r="T55" s="3"/>
      <c r="U55" s="3"/>
      <c r="V55" s="3"/>
      <c r="W55" s="408"/>
      <c r="X55" s="365">
        <f t="shared" si="9"/>
        <v>5160012940.5072918</v>
      </c>
      <c r="Y55" s="365">
        <f t="shared" si="10"/>
        <v>4282497757.5072923</v>
      </c>
      <c r="Z55" s="365">
        <f t="shared" si="11"/>
        <v>3184869889.9456882</v>
      </c>
    </row>
    <row r="56" spans="1:26" s="280" customFormat="1" ht="15" customHeight="1">
      <c r="A56" s="292"/>
      <c r="B56" s="41">
        <f t="shared" si="12"/>
        <v>1</v>
      </c>
      <c r="C56" s="41">
        <f t="shared" si="13"/>
        <v>7</v>
      </c>
      <c r="D56" s="41">
        <f t="shared" si="24"/>
        <v>1</v>
      </c>
      <c r="E56" s="41">
        <f t="shared" si="19"/>
        <v>6</v>
      </c>
      <c r="F56" s="57" t="str">
        <f t="shared" si="15"/>
        <v>TRAMO PORTAL 20 DE JULIO A ESTACIÓN INTERMEDIA LA VICTORIA ALTERNATIVA 1</v>
      </c>
      <c r="G56" s="57" t="str">
        <f t="shared" si="16"/>
        <v>ESTACIÓN INTERMEDIA LA VICTORIA</v>
      </c>
      <c r="H56" s="57" t="str">
        <f t="shared" si="17"/>
        <v>EDIFICACIÓN - ESTACIÓN LA VICTORIA</v>
      </c>
      <c r="I56" s="289">
        <f t="shared" si="18"/>
        <v>1007001006</v>
      </c>
      <c r="J56" s="377" t="s">
        <v>95</v>
      </c>
      <c r="K56" s="283"/>
      <c r="L56" s="284"/>
      <c r="M56" s="284"/>
      <c r="N56" s="284" t="s">
        <v>67</v>
      </c>
      <c r="O56" s="278" t="s">
        <v>2</v>
      </c>
      <c r="P56" s="288">
        <f t="shared" si="34"/>
        <v>3496</v>
      </c>
      <c r="Q56" s="363">
        <f>+VLOOKUP(N56,'[28]Indice Estaciones-Edificaciones'!E$4:P$550,12,FALSE)</f>
        <v>124106.57235091378</v>
      </c>
      <c r="R56" s="363">
        <f t="shared" si="32"/>
        <v>433876576.93879455</v>
      </c>
      <c r="S56" s="108">
        <f t="shared" si="33"/>
        <v>433876576.93879455</v>
      </c>
      <c r="T56" s="277"/>
      <c r="U56" s="277"/>
      <c r="V56" s="277"/>
      <c r="W56" s="408"/>
      <c r="X56" s="365">
        <f t="shared" si="9"/>
        <v>5008499755.9723787</v>
      </c>
      <c r="Y56" s="365">
        <f t="shared" si="10"/>
        <v>4130984572.9723787</v>
      </c>
      <c r="Z56" s="365">
        <f t="shared" si="11"/>
        <v>2750993313.0068936</v>
      </c>
    </row>
    <row r="57" spans="1:26" s="280" customFormat="1" ht="15" customHeight="1">
      <c r="A57" s="292"/>
      <c r="B57" s="41">
        <f t="shared" si="12"/>
        <v>1</v>
      </c>
      <c r="C57" s="41">
        <f t="shared" si="13"/>
        <v>7</v>
      </c>
      <c r="D57" s="41">
        <f t="shared" si="24"/>
        <v>1</v>
      </c>
      <c r="E57" s="41">
        <f t="shared" si="19"/>
        <v>7</v>
      </c>
      <c r="F57" s="57" t="str">
        <f t="shared" si="15"/>
        <v>TRAMO PORTAL 20 DE JULIO A ESTACIÓN INTERMEDIA LA VICTORIA ALTERNATIVA 1</v>
      </c>
      <c r="G57" s="57" t="str">
        <f t="shared" si="16"/>
        <v>ESTACIÓN INTERMEDIA LA VICTORIA</v>
      </c>
      <c r="H57" s="57" t="str">
        <f t="shared" si="17"/>
        <v>EDIFICACIÓN - ESTACIÓN LA VICTORIA</v>
      </c>
      <c r="I57" s="289">
        <f t="shared" si="18"/>
        <v>1007001007</v>
      </c>
      <c r="J57" s="377" t="s">
        <v>95</v>
      </c>
      <c r="K57" s="283"/>
      <c r="L57" s="284"/>
      <c r="M57" s="284"/>
      <c r="N57" s="284" t="s">
        <v>50</v>
      </c>
      <c r="O57" s="278" t="s">
        <v>2</v>
      </c>
      <c r="P57" s="288">
        <f t="shared" si="34"/>
        <v>3496</v>
      </c>
      <c r="Q57" s="363">
        <f>+VLOOKUP(N57,'[28]Indice Estaciones-Edificaciones'!E$4:P$550,12,FALSE)</f>
        <v>43339.011594654847</v>
      </c>
      <c r="R57" s="363">
        <f t="shared" si="32"/>
        <v>151513184.53491333</v>
      </c>
      <c r="S57" s="108">
        <f t="shared" si="33"/>
        <v>151513184.53491333</v>
      </c>
      <c r="T57" s="277"/>
      <c r="U57" s="277"/>
      <c r="V57" s="277"/>
      <c r="W57" s="408"/>
      <c r="X57" s="365">
        <f t="shared" si="9"/>
        <v>3223053275.6920776</v>
      </c>
      <c r="Y57" s="365">
        <f t="shared" si="10"/>
        <v>2345538092.6920776</v>
      </c>
      <c r="Z57" s="365">
        <f t="shared" si="11"/>
        <v>2599480128.4719801</v>
      </c>
    </row>
    <row r="58" spans="1:26" s="23" customFormat="1" ht="15" customHeight="1">
      <c r="A58" s="72">
        <v>9</v>
      </c>
      <c r="B58" s="41">
        <f t="shared" si="12"/>
        <v>1</v>
      </c>
      <c r="C58" s="41">
        <f t="shared" si="13"/>
        <v>7</v>
      </c>
      <c r="D58" s="41">
        <f t="shared" si="24"/>
        <v>1</v>
      </c>
      <c r="E58" s="41">
        <f t="shared" si="19"/>
        <v>8</v>
      </c>
      <c r="F58" s="57" t="str">
        <f t="shared" si="15"/>
        <v>TRAMO PORTAL 20 DE JULIO A ESTACIÓN INTERMEDIA LA VICTORIA ALTERNATIVA 1</v>
      </c>
      <c r="G58" s="57" t="str">
        <f t="shared" si="16"/>
        <v>ESTACIÓN INTERMEDIA LA VICTORIA</v>
      </c>
      <c r="H58" s="57" t="str">
        <f t="shared" si="17"/>
        <v>EDIFICACIÓN - ESTACIÓN LA VICTORIA</v>
      </c>
      <c r="I58" s="289">
        <f t="shared" si="18"/>
        <v>1007001008</v>
      </c>
      <c r="J58" s="377" t="s">
        <v>95</v>
      </c>
      <c r="K58" s="283"/>
      <c r="L58" s="40"/>
      <c r="M58" s="40"/>
      <c r="N58" s="284" t="s">
        <v>49</v>
      </c>
      <c r="O58" s="11" t="s">
        <v>2</v>
      </c>
      <c r="P58" s="55">
        <f t="shared" si="34"/>
        <v>3496</v>
      </c>
      <c r="Q58" s="363">
        <f>+VLOOKUP(N58,'[28]Indice Estaciones-Edificaciones'!E$4:P$550,12,FALSE)</f>
        <v>510711.23577811808</v>
      </c>
      <c r="R58" s="363">
        <f t="shared" si="32"/>
        <v>1785446480.2803009</v>
      </c>
      <c r="S58" s="108">
        <f t="shared" si="33"/>
        <v>1785446480.2803009</v>
      </c>
      <c r="T58" s="3"/>
      <c r="U58" s="3"/>
      <c r="V58" s="3"/>
      <c r="W58" s="408"/>
      <c r="X58" s="365">
        <f t="shared" si="9"/>
        <v>2998912699.7135801</v>
      </c>
      <c r="Y58" s="365">
        <f t="shared" si="10"/>
        <v>2121397516.7135806</v>
      </c>
      <c r="Z58" s="365">
        <f t="shared" si="11"/>
        <v>814033648.191679</v>
      </c>
    </row>
    <row r="59" spans="1:26" s="23" customFormat="1" ht="15" customHeight="1">
      <c r="A59" s="72">
        <v>9</v>
      </c>
      <c r="B59" s="41">
        <f t="shared" si="12"/>
        <v>1</v>
      </c>
      <c r="C59" s="41">
        <f t="shared" si="13"/>
        <v>7</v>
      </c>
      <c r="D59" s="41">
        <f t="shared" si="24"/>
        <v>1</v>
      </c>
      <c r="E59" s="41">
        <f t="shared" si="19"/>
        <v>9</v>
      </c>
      <c r="F59" s="57" t="str">
        <f t="shared" si="15"/>
        <v>TRAMO PORTAL 20 DE JULIO A ESTACIÓN INTERMEDIA LA VICTORIA ALTERNATIVA 1</v>
      </c>
      <c r="G59" s="57" t="str">
        <f t="shared" si="16"/>
        <v>ESTACIÓN INTERMEDIA LA VICTORIA</v>
      </c>
      <c r="H59" s="57" t="str">
        <f t="shared" si="17"/>
        <v>EDIFICACIÓN - ESTACIÓN LA VICTORIA</v>
      </c>
      <c r="I59" s="289">
        <f t="shared" si="18"/>
        <v>1007001009</v>
      </c>
      <c r="J59" s="377" t="s">
        <v>95</v>
      </c>
      <c r="K59" s="283"/>
      <c r="L59" s="40"/>
      <c r="M59" s="40"/>
      <c r="N59" s="284" t="s">
        <v>68</v>
      </c>
      <c r="O59" s="11" t="s">
        <v>2</v>
      </c>
      <c r="P59" s="55">
        <f t="shared" si="34"/>
        <v>3496</v>
      </c>
      <c r="Q59" s="363">
        <f>+VLOOKUP(N59,'[28]Indice Estaciones-Edificaciones'!E$4:P$550,12,FALSE)</f>
        <v>64113.437064787548</v>
      </c>
      <c r="R59" s="363">
        <f t="shared" si="32"/>
        <v>224140575.97849727</v>
      </c>
      <c r="S59" s="108">
        <f t="shared" si="33"/>
        <v>224140575.97849727</v>
      </c>
      <c r="T59" s="3"/>
      <c r="U59" s="3"/>
      <c r="V59" s="3"/>
      <c r="W59" s="408"/>
      <c r="X59" s="365">
        <f t="shared" si="9"/>
        <v>2647497570.2416706</v>
      </c>
      <c r="Y59" s="365">
        <f t="shared" si="10"/>
        <v>1769982387.2416708</v>
      </c>
      <c r="Z59" s="365">
        <f t="shared" si="11"/>
        <v>589893072.21318173</v>
      </c>
    </row>
    <row r="60" spans="1:26" s="23" customFormat="1" ht="15" customHeight="1">
      <c r="A60" s="72">
        <v>9</v>
      </c>
      <c r="B60" s="41">
        <f t="shared" si="12"/>
        <v>1</v>
      </c>
      <c r="C60" s="41">
        <f t="shared" si="13"/>
        <v>7</v>
      </c>
      <c r="D60" s="41">
        <f t="shared" si="24"/>
        <v>1</v>
      </c>
      <c r="E60" s="41">
        <f t="shared" si="19"/>
        <v>10</v>
      </c>
      <c r="F60" s="57" t="str">
        <f t="shared" si="15"/>
        <v>TRAMO PORTAL 20 DE JULIO A ESTACIÓN INTERMEDIA LA VICTORIA ALTERNATIVA 1</v>
      </c>
      <c r="G60" s="57" t="str">
        <f t="shared" si="16"/>
        <v>ESTACIÓN INTERMEDIA LA VICTORIA</v>
      </c>
      <c r="H60" s="57" t="str">
        <f t="shared" si="17"/>
        <v>EDIFICACIÓN - ESTACIÓN LA VICTORIA</v>
      </c>
      <c r="I60" s="289">
        <f t="shared" si="18"/>
        <v>1007001010</v>
      </c>
      <c r="J60" s="377" t="s">
        <v>95</v>
      </c>
      <c r="K60" s="283"/>
      <c r="L60" s="40"/>
      <c r="M60" s="40"/>
      <c r="N60" s="284" t="s">
        <v>73</v>
      </c>
      <c r="O60" s="11" t="s">
        <v>2</v>
      </c>
      <c r="P60" s="55">
        <f t="shared" si="34"/>
        <v>3496</v>
      </c>
      <c r="Q60" s="363">
        <f>+VLOOKUP(N60,'[28]Indice Estaciones-Edificaciones'!E$4:P$550,12,FALSE)</f>
        <v>100519.20179402453</v>
      </c>
      <c r="R60" s="363">
        <f t="shared" si="32"/>
        <v>351415129.47190976</v>
      </c>
      <c r="S60" s="108">
        <f t="shared" si="33"/>
        <v>351415129.47190976</v>
      </c>
      <c r="T60" s="3"/>
      <c r="U60" s="3"/>
      <c r="V60" s="3"/>
      <c r="W60" s="408"/>
      <c r="X60" s="365">
        <f t="shared" si="9"/>
        <v>2409019627.5003986</v>
      </c>
      <c r="Y60" s="365">
        <f t="shared" si="10"/>
        <v>1531504444.5003989</v>
      </c>
      <c r="Z60" s="365">
        <f t="shared" si="11"/>
        <v>238477942.74127197</v>
      </c>
    </row>
    <row r="61" spans="1:26" s="23" customFormat="1" ht="15" customHeight="1">
      <c r="A61" s="72">
        <v>9</v>
      </c>
      <c r="B61" s="41">
        <f t="shared" si="12"/>
        <v>1</v>
      </c>
      <c r="C61" s="41">
        <f t="shared" si="13"/>
        <v>7</v>
      </c>
      <c r="D61" s="41">
        <f t="shared" si="24"/>
        <v>1</v>
      </c>
      <c r="E61" s="41">
        <f t="shared" si="19"/>
        <v>11</v>
      </c>
      <c r="F61" s="57" t="str">
        <f t="shared" si="15"/>
        <v>TRAMO PORTAL 20 DE JULIO A ESTACIÓN INTERMEDIA LA VICTORIA ALTERNATIVA 1</v>
      </c>
      <c r="G61" s="57" t="str">
        <f t="shared" si="16"/>
        <v>ESTACIÓN INTERMEDIA LA VICTORIA</v>
      </c>
      <c r="H61" s="57" t="str">
        <f t="shared" si="17"/>
        <v>EDIFICACIÓN - ESTACIÓN LA VICTORIA</v>
      </c>
      <c r="I61" s="289">
        <f t="shared" si="18"/>
        <v>1007001011</v>
      </c>
      <c r="J61" s="377" t="s">
        <v>95</v>
      </c>
      <c r="K61" s="283"/>
      <c r="L61" s="40"/>
      <c r="M61" s="40"/>
      <c r="N61" s="284" t="s">
        <v>51</v>
      </c>
      <c r="O61" s="11" t="s">
        <v>2</v>
      </c>
      <c r="P61" s="55">
        <f t="shared" si="34"/>
        <v>3496</v>
      </c>
      <c r="Q61" s="363">
        <f>+VLOOKUP(N61,'[28]Indice Estaciones-Edificaciones'!E$4:P$550,12,FALSE)</f>
        <v>68214.514514093811</v>
      </c>
      <c r="R61" s="363">
        <f t="shared" si="32"/>
        <v>238477942.74127197</v>
      </c>
      <c r="S61" s="108">
        <f t="shared" si="33"/>
        <v>238477942.74127197</v>
      </c>
      <c r="T61" s="3"/>
      <c r="U61" s="3"/>
      <c r="V61" s="3"/>
      <c r="W61" s="408"/>
      <c r="X61" s="365">
        <f t="shared" si="9"/>
        <v>2409019627.5003986</v>
      </c>
      <c r="Y61" s="365">
        <f t="shared" si="10"/>
        <v>1531504444.5003989</v>
      </c>
      <c r="Z61" s="365">
        <f t="shared" si="11"/>
        <v>1531504444.5003989</v>
      </c>
    </row>
    <row r="62" spans="1:26" s="23" customFormat="1" ht="15" customHeight="1">
      <c r="A62" s="72">
        <v>17</v>
      </c>
      <c r="B62" s="41">
        <f t="shared" si="12"/>
        <v>1</v>
      </c>
      <c r="C62" s="41">
        <f t="shared" si="13"/>
        <v>7</v>
      </c>
      <c r="D62" s="41">
        <f t="shared" si="24"/>
        <v>2</v>
      </c>
      <c r="E62" s="41">
        <f t="shared" si="19"/>
        <v>0</v>
      </c>
      <c r="F62" s="57" t="str">
        <f t="shared" si="15"/>
        <v>TRAMO PORTAL 20 DE JULIO A ESTACIÓN INTERMEDIA LA VICTORIA ALTERNATIVA 1</v>
      </c>
      <c r="G62" s="57" t="str">
        <f t="shared" si="16"/>
        <v>ESTACIÓN INTERMEDIA LA VICTORIA</v>
      </c>
      <c r="H62" s="57" t="str">
        <f t="shared" si="17"/>
        <v>ESPACIO PUBLICO - ESTACIÓN LA VICTORIA</v>
      </c>
      <c r="I62" s="289">
        <f t="shared" si="18"/>
        <v>1007002000</v>
      </c>
      <c r="J62" s="377" t="s">
        <v>95</v>
      </c>
      <c r="K62" s="283"/>
      <c r="L62" s="40"/>
      <c r="M62" s="43" t="s">
        <v>93</v>
      </c>
      <c r="N62" s="76"/>
      <c r="O62" s="11"/>
      <c r="P62" s="55"/>
      <c r="Q62" s="108"/>
      <c r="R62" s="362">
        <f>+T62</f>
        <v>1531504444.5003989</v>
      </c>
      <c r="S62" s="108"/>
      <c r="T62" s="69">
        <f>Z62</f>
        <v>1531504444.5003989</v>
      </c>
      <c r="U62" s="3"/>
      <c r="V62" s="3"/>
      <c r="W62" s="408"/>
      <c r="X62" s="365">
        <f t="shared" si="9"/>
        <v>1993637409.8012991</v>
      </c>
      <c r="Y62" s="365">
        <f t="shared" si="10"/>
        <v>1116122226.8012993</v>
      </c>
      <c r="Z62" s="365">
        <f t="shared" si="11"/>
        <v>1531504444.5003989</v>
      </c>
    </row>
    <row r="63" spans="1:26" s="23" customFormat="1" ht="15" customHeight="1">
      <c r="A63" s="72">
        <v>18</v>
      </c>
      <c r="B63" s="41">
        <f t="shared" si="12"/>
        <v>1</v>
      </c>
      <c r="C63" s="41">
        <f t="shared" si="13"/>
        <v>7</v>
      </c>
      <c r="D63" s="41">
        <f t="shared" si="24"/>
        <v>2</v>
      </c>
      <c r="E63" s="41">
        <f t="shared" si="19"/>
        <v>1</v>
      </c>
      <c r="F63" s="57" t="str">
        <f t="shared" si="15"/>
        <v>TRAMO PORTAL 20 DE JULIO A ESTACIÓN INTERMEDIA LA VICTORIA ALTERNATIVA 1</v>
      </c>
      <c r="G63" s="57" t="str">
        <f t="shared" si="16"/>
        <v>ESTACIÓN INTERMEDIA LA VICTORIA</v>
      </c>
      <c r="H63" s="57" t="str">
        <f t="shared" si="17"/>
        <v>ESPACIO PUBLICO - ESTACIÓN LA VICTORIA</v>
      </c>
      <c r="I63" s="289">
        <f t="shared" si="18"/>
        <v>1007002001</v>
      </c>
      <c r="J63" s="377" t="s">
        <v>95</v>
      </c>
      <c r="K63" s="283"/>
      <c r="L63" s="40"/>
      <c r="M63" s="40"/>
      <c r="N63" s="284" t="s">
        <v>304</v>
      </c>
      <c r="O63" s="55" t="s">
        <v>2</v>
      </c>
      <c r="P63" s="55">
        <f>+[27]Cantidades!$J$13</f>
        <v>6752.65</v>
      </c>
      <c r="Q63" s="363">
        <f>+VLOOKUP(N63,'[28]Indice Estaciones-Espacio Públi'!$E$5:$P$50,12,FALSE)</f>
        <v>61513.956402167983</v>
      </c>
      <c r="R63" s="363">
        <f t="shared" ref="R63:R65" si="35">+S63</f>
        <v>415382217.6990996</v>
      </c>
      <c r="S63" s="108">
        <f>+P63*Q63</f>
        <v>415382217.6990996</v>
      </c>
      <c r="T63" s="3"/>
      <c r="U63" s="3"/>
      <c r="V63" s="3"/>
      <c r="W63" s="408"/>
      <c r="X63" s="365">
        <f t="shared" si="9"/>
        <v>1943612639.411787</v>
      </c>
      <c r="Y63" s="365">
        <f t="shared" si="10"/>
        <v>1066097456.4117872</v>
      </c>
      <c r="Z63" s="365">
        <f t="shared" si="11"/>
        <v>1116122226.8012993</v>
      </c>
    </row>
    <row r="64" spans="1:26" s="23" customFormat="1" ht="15" customHeight="1">
      <c r="A64" s="72">
        <v>19</v>
      </c>
      <c r="B64" s="41">
        <f t="shared" si="12"/>
        <v>1</v>
      </c>
      <c r="C64" s="41">
        <f t="shared" si="13"/>
        <v>7</v>
      </c>
      <c r="D64" s="41">
        <f t="shared" si="24"/>
        <v>2</v>
      </c>
      <c r="E64" s="41">
        <f t="shared" si="19"/>
        <v>2</v>
      </c>
      <c r="F64" s="57" t="str">
        <f t="shared" si="15"/>
        <v>TRAMO PORTAL 20 DE JULIO A ESTACIÓN INTERMEDIA LA VICTORIA ALTERNATIVA 1</v>
      </c>
      <c r="G64" s="57" t="str">
        <f t="shared" si="16"/>
        <v>ESTACIÓN INTERMEDIA LA VICTORIA</v>
      </c>
      <c r="H64" s="57" t="str">
        <f t="shared" si="17"/>
        <v>ESPACIO PUBLICO - ESTACIÓN LA VICTORIA</v>
      </c>
      <c r="I64" s="289">
        <f t="shared" si="18"/>
        <v>1007002002</v>
      </c>
      <c r="J64" s="377" t="s">
        <v>95</v>
      </c>
      <c r="K64" s="283"/>
      <c r="L64" s="40"/>
      <c r="M64" s="40"/>
      <c r="N64" s="284" t="s">
        <v>312</v>
      </c>
      <c r="O64" s="11" t="s">
        <v>2</v>
      </c>
      <c r="P64" s="55">
        <f>+$P$63</f>
        <v>6752.65</v>
      </c>
      <c r="Q64" s="363">
        <f>+VLOOKUP(N64,'[28]Indice Estaciones-Espacio Públi'!$E$5:$P$50,12,FALSE)</f>
        <v>7408.1687025852243</v>
      </c>
      <c r="R64" s="363">
        <f t="shared" si="35"/>
        <v>50024770.389512114</v>
      </c>
      <c r="S64" s="108">
        <f>+P64*Q64</f>
        <v>50024770.389512114</v>
      </c>
      <c r="T64" s="3"/>
      <c r="U64" s="3"/>
      <c r="V64" s="3"/>
      <c r="W64" s="408"/>
      <c r="X64" s="365">
        <f t="shared" si="9"/>
        <v>877515183</v>
      </c>
      <c r="Y64" s="365">
        <f t="shared" si="10"/>
        <v>877515183</v>
      </c>
      <c r="Z64" s="365">
        <f t="shared" si="11"/>
        <v>1066097456.4117872</v>
      </c>
    </row>
    <row r="65" spans="1:26" s="23" customFormat="1" ht="15" customHeight="1">
      <c r="A65" s="72">
        <v>18</v>
      </c>
      <c r="B65" s="41">
        <f t="shared" si="12"/>
        <v>1</v>
      </c>
      <c r="C65" s="41">
        <f t="shared" si="13"/>
        <v>7</v>
      </c>
      <c r="D65" s="41">
        <f t="shared" si="24"/>
        <v>2</v>
      </c>
      <c r="E65" s="41">
        <f t="shared" si="19"/>
        <v>3</v>
      </c>
      <c r="F65" s="57" t="str">
        <f t="shared" si="15"/>
        <v>TRAMO PORTAL 20 DE JULIO A ESTACIÓN INTERMEDIA LA VICTORIA ALTERNATIVA 1</v>
      </c>
      <c r="G65" s="57" t="str">
        <f t="shared" si="16"/>
        <v>ESTACIÓN INTERMEDIA LA VICTORIA</v>
      </c>
      <c r="H65" s="57" t="str">
        <f t="shared" si="17"/>
        <v>ESPACIO PUBLICO - ESTACIÓN LA VICTORIA</v>
      </c>
      <c r="I65" s="289">
        <f t="shared" si="18"/>
        <v>1007002003</v>
      </c>
      <c r="J65" s="377" t="s">
        <v>95</v>
      </c>
      <c r="K65" s="283"/>
      <c r="L65" s="40"/>
      <c r="M65" s="40"/>
      <c r="N65" s="284" t="s">
        <v>70</v>
      </c>
      <c r="O65" s="11" t="s">
        <v>2</v>
      </c>
      <c r="P65" s="55">
        <f t="shared" ref="P65" si="36">+$P$63</f>
        <v>6752.65</v>
      </c>
      <c r="Q65" s="363">
        <f>+VLOOKUP(N65,'[28]Indice Estaciones-Espacio Públi'!$E$5:$P$50,12,FALSE)</f>
        <v>157878.38202954206</v>
      </c>
      <c r="R65" s="363">
        <f t="shared" si="35"/>
        <v>1066097456.4117872</v>
      </c>
      <c r="S65" s="108">
        <f>+P65*Q65</f>
        <v>1066097456.4117872</v>
      </c>
      <c r="T65" s="3"/>
      <c r="U65" s="3"/>
      <c r="V65" s="3"/>
      <c r="W65" s="408"/>
      <c r="X65" s="365">
        <f t="shared" si="9"/>
        <v>877515183</v>
      </c>
      <c r="Y65" s="365">
        <f t="shared" si="10"/>
        <v>877515183</v>
      </c>
      <c r="Z65" s="365">
        <f t="shared" si="11"/>
        <v>877515183</v>
      </c>
    </row>
    <row r="66" spans="1:26" s="280" customFormat="1" ht="15" customHeight="1">
      <c r="A66" s="292"/>
      <c r="B66" s="41">
        <f t="shared" si="12"/>
        <v>1</v>
      </c>
      <c r="C66" s="41">
        <f t="shared" si="13"/>
        <v>8</v>
      </c>
      <c r="D66" s="41">
        <f t="shared" si="24"/>
        <v>0</v>
      </c>
      <c r="E66" s="41">
        <f t="shared" si="19"/>
        <v>0</v>
      </c>
      <c r="F66" s="57" t="str">
        <f t="shared" si="15"/>
        <v>TRAMO PORTAL 20 DE JULIO A ESTACIÓN INTERMEDIA LA VICTORIA ALTERNATIVA 1</v>
      </c>
      <c r="G66" s="57" t="str">
        <f t="shared" si="16"/>
        <v>REDES SECAS EXTERIORES - RAMAL 20 DE JULIO A LA VICTORIA</v>
      </c>
      <c r="H66" s="57" t="str">
        <f t="shared" si="17"/>
        <v>INTERFERENCIAS</v>
      </c>
      <c r="I66" s="289">
        <f t="shared" si="18"/>
        <v>1008000000</v>
      </c>
      <c r="J66" s="377" t="s">
        <v>95</v>
      </c>
      <c r="K66" s="283"/>
      <c r="L66" s="367" t="s">
        <v>300</v>
      </c>
      <c r="M66" s="366"/>
      <c r="N66" s="284"/>
      <c r="O66" s="278"/>
      <c r="P66" s="288"/>
      <c r="Q66" s="363"/>
      <c r="R66" s="404">
        <f>+U66</f>
        <v>877515183</v>
      </c>
      <c r="S66" s="108"/>
      <c r="T66" s="277"/>
      <c r="U66" s="277">
        <f>Y66</f>
        <v>877515183</v>
      </c>
      <c r="V66" s="277"/>
      <c r="W66" s="408"/>
      <c r="X66" s="365">
        <f t="shared" si="9"/>
        <v>45496786334.049248</v>
      </c>
      <c r="Y66" s="365">
        <f t="shared" si="10"/>
        <v>877515183</v>
      </c>
      <c r="Z66" s="365">
        <f t="shared" si="11"/>
        <v>877515183</v>
      </c>
    </row>
    <row r="67" spans="1:26" s="280" customFormat="1" ht="15" customHeight="1">
      <c r="A67" s="292"/>
      <c r="B67" s="41">
        <f t="shared" si="12"/>
        <v>1</v>
      </c>
      <c r="C67" s="41">
        <f t="shared" si="13"/>
        <v>8</v>
      </c>
      <c r="D67" s="41">
        <f t="shared" si="24"/>
        <v>1</v>
      </c>
      <c r="E67" s="41">
        <f t="shared" si="19"/>
        <v>0</v>
      </c>
      <c r="F67" s="57" t="str">
        <f t="shared" si="15"/>
        <v>TRAMO PORTAL 20 DE JULIO A ESTACIÓN INTERMEDIA LA VICTORIA ALTERNATIVA 1</v>
      </c>
      <c r="G67" s="57" t="str">
        <f t="shared" si="16"/>
        <v>REDES SECAS EXTERIORES - RAMAL 20 DE JULIO A LA VICTORIA</v>
      </c>
      <c r="H67" s="57" t="str">
        <f t="shared" si="17"/>
        <v>INTERFERENCIAS</v>
      </c>
      <c r="I67" s="289">
        <f t="shared" si="18"/>
        <v>1008001000</v>
      </c>
      <c r="J67" s="377" t="s">
        <v>95</v>
      </c>
      <c r="K67" s="283"/>
      <c r="L67" s="367"/>
      <c r="M67" s="367" t="s">
        <v>299</v>
      </c>
      <c r="N67" s="284"/>
      <c r="O67" s="278"/>
      <c r="P67" s="288"/>
      <c r="Q67" s="363"/>
      <c r="R67" s="404">
        <f>+T67</f>
        <v>877515183</v>
      </c>
      <c r="S67" s="108"/>
      <c r="T67" s="69">
        <f>Z67</f>
        <v>877515183</v>
      </c>
      <c r="U67" s="277"/>
      <c r="V67" s="277"/>
      <c r="W67" s="408"/>
      <c r="X67" s="365">
        <f t="shared" si="9"/>
        <v>44619271151.049248</v>
      </c>
      <c r="Y67" s="365">
        <f t="shared" si="10"/>
        <v>14865354480.026005</v>
      </c>
      <c r="Z67" s="365">
        <f t="shared" si="11"/>
        <v>877515183</v>
      </c>
    </row>
    <row r="68" spans="1:26" s="280" customFormat="1" ht="51">
      <c r="A68" s="292"/>
      <c r="B68" s="41">
        <f t="shared" si="12"/>
        <v>1</v>
      </c>
      <c r="C68" s="41">
        <f t="shared" si="13"/>
        <v>8</v>
      </c>
      <c r="D68" s="41">
        <f t="shared" si="24"/>
        <v>1</v>
      </c>
      <c r="E68" s="41">
        <f t="shared" si="19"/>
        <v>1</v>
      </c>
      <c r="F68" s="57" t="str">
        <f t="shared" si="15"/>
        <v>TRAMO PORTAL 20 DE JULIO A ESTACIÓN INTERMEDIA LA VICTORIA ALTERNATIVA 1</v>
      </c>
      <c r="G68" s="57" t="str">
        <f t="shared" si="16"/>
        <v>REDES SECAS EXTERIORES - RAMAL 20 DE JULIO A LA VICTORIA</v>
      </c>
      <c r="H68" s="57" t="str">
        <f t="shared" si="17"/>
        <v>INTERFERENCIAS</v>
      </c>
      <c r="I68" s="289">
        <f t="shared" si="18"/>
        <v>1008001001</v>
      </c>
      <c r="J68" s="377" t="s">
        <v>95</v>
      </c>
      <c r="K68" s="283"/>
      <c r="L68" s="366"/>
      <c r="M68" s="366"/>
      <c r="N68" s="368" t="s">
        <v>305</v>
      </c>
      <c r="O68" s="278" t="s">
        <v>62</v>
      </c>
      <c r="P68" s="288">
        <f>+'[29]RESUMEN TRAMOS'!$E$3</f>
        <v>1084</v>
      </c>
      <c r="Q68" s="363">
        <f>+'[29]RESUMEN TRAMOS'!$H$3</f>
        <v>809515.85147601471</v>
      </c>
      <c r="R68" s="363">
        <f>+S68</f>
        <v>877515183</v>
      </c>
      <c r="S68" s="108">
        <f>+P68*Q68</f>
        <v>877515183</v>
      </c>
      <c r="T68" s="277"/>
      <c r="U68" s="277"/>
      <c r="V68" s="277"/>
      <c r="W68" s="408"/>
      <c r="X68" s="365">
        <f t="shared" si="9"/>
        <v>44619271151.049248</v>
      </c>
      <c r="Y68" s="365">
        <f t="shared" si="10"/>
        <v>14865354480.026005</v>
      </c>
      <c r="Z68" s="365">
        <f t="shared" si="11"/>
        <v>14865354480.026005</v>
      </c>
    </row>
    <row r="69" spans="1:26" s="71" customFormat="1" ht="15" customHeight="1">
      <c r="A69" s="72">
        <v>217</v>
      </c>
      <c r="B69" s="41">
        <f t="shared" si="12"/>
        <v>2</v>
      </c>
      <c r="C69" s="41">
        <f t="shared" si="13"/>
        <v>0</v>
      </c>
      <c r="D69" s="41">
        <f t="shared" si="24"/>
        <v>0</v>
      </c>
      <c r="E69" s="41">
        <f t="shared" si="19"/>
        <v>0</v>
      </c>
      <c r="F69" s="57" t="str">
        <f t="shared" si="15"/>
        <v>TRAMO PORTAL 20 DE JULIO A ESTACIÓN INTERMEDIA LA VICTORIA ALTERNATIVA 4</v>
      </c>
      <c r="G69" s="57" t="str">
        <f t="shared" si="16"/>
        <v>REDES SECAS EXTERIORES - RAMAL 20 DE JULIO A LA VICTORIA</v>
      </c>
      <c r="H69" s="57" t="str">
        <f t="shared" si="17"/>
        <v>INTERFERENCIAS</v>
      </c>
      <c r="I69" s="289">
        <f t="shared" si="18"/>
        <v>2000000000</v>
      </c>
      <c r="J69" s="377" t="s">
        <v>94</v>
      </c>
      <c r="K69" s="294" t="s">
        <v>78</v>
      </c>
      <c r="L69" s="81"/>
      <c r="M69" s="81"/>
      <c r="N69" s="82"/>
      <c r="O69" s="83"/>
      <c r="P69" s="84"/>
      <c r="Q69" s="361"/>
      <c r="R69" s="399">
        <f>+V69</f>
        <v>44619271151.049248</v>
      </c>
      <c r="S69" s="361"/>
      <c r="T69" s="85"/>
      <c r="U69" s="85"/>
      <c r="V69" s="85">
        <f>+X69</f>
        <v>44619271151.049248</v>
      </c>
      <c r="W69" s="407"/>
      <c r="X69" s="365">
        <f t="shared" si="9"/>
        <v>44619271151.049248</v>
      </c>
      <c r="Y69" s="365">
        <f t="shared" si="10"/>
        <v>14865354480.026005</v>
      </c>
      <c r="Z69" s="365">
        <f t="shared" si="11"/>
        <v>14865354480.026005</v>
      </c>
    </row>
    <row r="70" spans="1:26" s="71" customFormat="1" ht="15" customHeight="1">
      <c r="A70" s="292">
        <v>7</v>
      </c>
      <c r="B70" s="41">
        <f t="shared" si="12"/>
        <v>2</v>
      </c>
      <c r="C70" s="41">
        <f t="shared" si="13"/>
        <v>1</v>
      </c>
      <c r="D70" s="41">
        <f t="shared" si="24"/>
        <v>0</v>
      </c>
      <c r="E70" s="41">
        <f t="shared" si="19"/>
        <v>0</v>
      </c>
      <c r="F70" s="57" t="str">
        <f t="shared" si="15"/>
        <v>TRAMO PORTAL 20 DE JULIO A ESTACIÓN INTERMEDIA LA VICTORIA ALTERNATIVA 4</v>
      </c>
      <c r="G70" s="57" t="str">
        <f t="shared" si="16"/>
        <v>ESTACIÓN PORTAL 20 DE JULIO</v>
      </c>
      <c r="H70" s="57" t="str">
        <f t="shared" si="17"/>
        <v>EDIFICACIÓN - ESTACIÓN 20 DE JULIO</v>
      </c>
      <c r="I70" s="289">
        <f t="shared" si="18"/>
        <v>2001000000</v>
      </c>
      <c r="J70" s="377" t="s">
        <v>94</v>
      </c>
      <c r="K70" s="285"/>
      <c r="L70" s="43" t="s">
        <v>91</v>
      </c>
      <c r="M70" s="44"/>
      <c r="N70" s="78"/>
      <c r="O70" s="38"/>
      <c r="P70" s="56"/>
      <c r="Q70" s="362"/>
      <c r="R70" s="362">
        <f>+U70</f>
        <v>14865354480.026005</v>
      </c>
      <c r="S70" s="362"/>
      <c r="T70" s="69"/>
      <c r="U70" s="69">
        <f>Y70</f>
        <v>14865354480.026005</v>
      </c>
      <c r="V70" s="69"/>
      <c r="W70" s="407"/>
      <c r="X70" s="365">
        <f t="shared" si="9"/>
        <v>44619271151.049248</v>
      </c>
      <c r="Y70" s="365">
        <f t="shared" si="10"/>
        <v>14865354480.026005</v>
      </c>
      <c r="Z70" s="365">
        <f t="shared" si="11"/>
        <v>14865354480.026005</v>
      </c>
    </row>
    <row r="71" spans="1:26" s="71" customFormat="1" ht="15" customHeight="1">
      <c r="A71" s="292">
        <v>8</v>
      </c>
      <c r="B71" s="41">
        <f t="shared" si="12"/>
        <v>2</v>
      </c>
      <c r="C71" s="41">
        <f t="shared" si="13"/>
        <v>1</v>
      </c>
      <c r="D71" s="41">
        <f t="shared" si="24"/>
        <v>1</v>
      </c>
      <c r="E71" s="41">
        <f t="shared" si="19"/>
        <v>0</v>
      </c>
      <c r="F71" s="57" t="str">
        <f t="shared" si="15"/>
        <v>TRAMO PORTAL 20 DE JULIO A ESTACIÓN INTERMEDIA LA VICTORIA ALTERNATIVA 4</v>
      </c>
      <c r="G71" s="57" t="str">
        <f t="shared" si="16"/>
        <v>ESTACIÓN PORTAL 20 DE JULIO</v>
      </c>
      <c r="H71" s="57" t="str">
        <f t="shared" si="17"/>
        <v>EDIFICACIÓN - ESTACIÓN 20 DE JULIO</v>
      </c>
      <c r="I71" s="289">
        <f t="shared" si="18"/>
        <v>2001001000</v>
      </c>
      <c r="J71" s="377" t="s">
        <v>94</v>
      </c>
      <c r="K71" s="285"/>
      <c r="L71" s="43"/>
      <c r="M71" s="43" t="s">
        <v>85</v>
      </c>
      <c r="N71" s="78"/>
      <c r="O71" s="38"/>
      <c r="P71" s="56"/>
      <c r="Q71" s="362"/>
      <c r="R71" s="362">
        <f>+T71</f>
        <v>14865354480.026005</v>
      </c>
      <c r="S71" s="362"/>
      <c r="T71" s="69">
        <f>Z71</f>
        <v>14865354480.026005</v>
      </c>
      <c r="U71" s="69"/>
      <c r="V71" s="69"/>
      <c r="W71" s="407"/>
      <c r="X71" s="365">
        <f t="shared" ref="X71:X134" si="37">+IF(C74&gt;C75,S74,X72+S73)</f>
        <v>43728718788.42289</v>
      </c>
      <c r="Y71" s="365">
        <f t="shared" ref="Y71:Y134" si="38">+IF(D73&gt;D74,S73,Y72+S73)</f>
        <v>13974802117.399645</v>
      </c>
      <c r="Z71" s="365">
        <f t="shared" ref="Z71:Z134" si="39">+IF(E72&gt;E73,S72,Z72+S72)</f>
        <v>14865354480.026005</v>
      </c>
    </row>
    <row r="72" spans="1:26" s="280" customFormat="1" ht="15" customHeight="1">
      <c r="A72" s="292">
        <v>9</v>
      </c>
      <c r="B72" s="41">
        <f t="shared" ref="B72:B135" si="40">+IF(K72="",B71,B71+1)</f>
        <v>2</v>
      </c>
      <c r="C72" s="41">
        <f t="shared" ref="C72:C135" si="41">+IF(B72=B71,IF(L72="",C71,C71+1),0)</f>
        <v>1</v>
      </c>
      <c r="D72" s="41">
        <f t="shared" si="24"/>
        <v>1</v>
      </c>
      <c r="E72" s="41">
        <f t="shared" si="19"/>
        <v>1</v>
      </c>
      <c r="F72" s="57" t="str">
        <f t="shared" ref="F72:F135" si="42">+IF(K72="",F71,K72)</f>
        <v>TRAMO PORTAL 20 DE JULIO A ESTACIÓN INTERMEDIA LA VICTORIA ALTERNATIVA 4</v>
      </c>
      <c r="G72" s="57" t="str">
        <f t="shared" ref="G72:G135" si="43">+IF(L72="",G71,L72)</f>
        <v>ESTACIÓN PORTAL 20 DE JULIO</v>
      </c>
      <c r="H72" s="57" t="str">
        <f t="shared" ref="H72:H135" si="44">+IF(G72=G71,IF(M72="",H71,M72),H73)</f>
        <v>EDIFICACIÓN - ESTACIÓN 20 DE JULIO</v>
      </c>
      <c r="I72" s="289">
        <f t="shared" ref="I72:I135" si="45">+E72+D72*1000+C72*1000000+B72*1000000000</f>
        <v>2001001001</v>
      </c>
      <c r="J72" s="377" t="s">
        <v>94</v>
      </c>
      <c r="K72" s="283"/>
      <c r="L72" s="284"/>
      <c r="M72" s="284"/>
      <c r="N72" s="284" t="s">
        <v>304</v>
      </c>
      <c r="O72" s="288" t="s">
        <v>2</v>
      </c>
      <c r="P72" s="288">
        <f>+[27]Cantidades!$J$16</f>
        <v>2829.36</v>
      </c>
      <c r="Q72" s="363">
        <f>+VLOOKUP(N72,'[28]Indice Estaciones-Edificaciones'!E$4:P$550,12,FALSE)</f>
        <v>314753.99476431432</v>
      </c>
      <c r="R72" s="363">
        <f t="shared" ref="R72:R82" si="46">+S72</f>
        <v>890552362.62636042</v>
      </c>
      <c r="S72" s="108">
        <f t="shared" ref="S72:S82" si="47">+P72*Q72</f>
        <v>890552362.62636042</v>
      </c>
      <c r="T72" s="277"/>
      <c r="U72" s="277"/>
      <c r="V72" s="277"/>
      <c r="W72" s="408"/>
      <c r="X72" s="365">
        <f t="shared" si="37"/>
        <v>40600276860.129524</v>
      </c>
      <c r="Y72" s="365">
        <f t="shared" si="38"/>
        <v>10846360189.106279</v>
      </c>
      <c r="Z72" s="365">
        <f t="shared" si="39"/>
        <v>13974802117.399645</v>
      </c>
    </row>
    <row r="73" spans="1:26" s="280" customFormat="1" ht="15" customHeight="1">
      <c r="A73" s="292"/>
      <c r="B73" s="41">
        <f t="shared" si="40"/>
        <v>2</v>
      </c>
      <c r="C73" s="41">
        <f t="shared" si="41"/>
        <v>1</v>
      </c>
      <c r="D73" s="41">
        <f t="shared" si="24"/>
        <v>1</v>
      </c>
      <c r="E73" s="41">
        <f t="shared" ref="E73:E136" si="48">+IF(D73=D72,IF(N73="",E72,E72+1),0)</f>
        <v>2</v>
      </c>
      <c r="F73" s="57" t="str">
        <f t="shared" si="42"/>
        <v>TRAMO PORTAL 20 DE JULIO A ESTACIÓN INTERMEDIA LA VICTORIA ALTERNATIVA 4</v>
      </c>
      <c r="G73" s="57" t="str">
        <f t="shared" si="43"/>
        <v>ESTACIÓN PORTAL 20 DE JULIO</v>
      </c>
      <c r="H73" s="57" t="str">
        <f t="shared" si="44"/>
        <v>EDIFICACIÓN - ESTACIÓN 20 DE JULIO</v>
      </c>
      <c r="I73" s="289">
        <f t="shared" si="45"/>
        <v>2001001002</v>
      </c>
      <c r="J73" s="377" t="s">
        <v>94</v>
      </c>
      <c r="K73" s="283"/>
      <c r="L73" s="284"/>
      <c r="M73" s="284"/>
      <c r="N73" s="284" t="s">
        <v>47</v>
      </c>
      <c r="O73" s="288" t="s">
        <v>2</v>
      </c>
      <c r="P73" s="288">
        <f>+$P$72</f>
        <v>2829.36</v>
      </c>
      <c r="Q73" s="363">
        <f>+VLOOKUP(N73,'[28]Indice Estaciones-Edificaciones'!E$4:P$550,12,FALSE)</f>
        <v>1105706.5655460474</v>
      </c>
      <c r="R73" s="363">
        <f t="shared" si="46"/>
        <v>3128441928.293365</v>
      </c>
      <c r="S73" s="108">
        <f t="shared" si="47"/>
        <v>3128441928.293365</v>
      </c>
      <c r="T73" s="277"/>
      <c r="U73" s="277"/>
      <c r="V73" s="277"/>
      <c r="W73" s="408"/>
      <c r="X73" s="365">
        <f t="shared" si="37"/>
        <v>37395098412.495651</v>
      </c>
      <c r="Y73" s="365">
        <f t="shared" si="38"/>
        <v>7641181741.4724045</v>
      </c>
      <c r="Z73" s="365">
        <f t="shared" si="39"/>
        <v>10846360189.106279</v>
      </c>
    </row>
    <row r="74" spans="1:26" s="280" customFormat="1" ht="15" customHeight="1">
      <c r="A74" s="292">
        <v>9</v>
      </c>
      <c r="B74" s="41">
        <f t="shared" si="40"/>
        <v>2</v>
      </c>
      <c r="C74" s="41">
        <f t="shared" si="41"/>
        <v>1</v>
      </c>
      <c r="D74" s="41">
        <f t="shared" si="24"/>
        <v>1</v>
      </c>
      <c r="E74" s="41">
        <f t="shared" si="48"/>
        <v>3</v>
      </c>
      <c r="F74" s="57" t="str">
        <f t="shared" si="42"/>
        <v>TRAMO PORTAL 20 DE JULIO A ESTACIÓN INTERMEDIA LA VICTORIA ALTERNATIVA 4</v>
      </c>
      <c r="G74" s="57" t="str">
        <f t="shared" si="43"/>
        <v>ESTACIÓN PORTAL 20 DE JULIO</v>
      </c>
      <c r="H74" s="57" t="str">
        <f t="shared" si="44"/>
        <v>EDIFICACIÓN - ESTACIÓN 20 DE JULIO</v>
      </c>
      <c r="I74" s="289">
        <f t="shared" si="45"/>
        <v>2001001003</v>
      </c>
      <c r="J74" s="377" t="s">
        <v>94</v>
      </c>
      <c r="K74" s="283"/>
      <c r="L74" s="284"/>
      <c r="M74" s="284"/>
      <c r="N74" s="284" t="s">
        <v>48</v>
      </c>
      <c r="O74" s="288" t="s">
        <v>2</v>
      </c>
      <c r="P74" s="288">
        <f t="shared" ref="P74:P82" si="49">+$P$72</f>
        <v>2829.36</v>
      </c>
      <c r="Q74" s="363">
        <f>+VLOOKUP(N74,'[28]Indice Estaciones-Edificaciones'!E$4:P$550,12,FALSE)</f>
        <v>1132828.0768915494</v>
      </c>
      <c r="R74" s="363">
        <f t="shared" si="46"/>
        <v>3205178447.6338744</v>
      </c>
      <c r="S74" s="108">
        <f t="shared" si="47"/>
        <v>3205178447.6338744</v>
      </c>
      <c r="T74" s="277"/>
      <c r="U74" s="277"/>
      <c r="V74" s="277"/>
      <c r="W74" s="408"/>
      <c r="X74" s="365">
        <f t="shared" si="37"/>
        <v>32766764375.497807</v>
      </c>
      <c r="Y74" s="365">
        <f t="shared" si="38"/>
        <v>3012847704.4745584</v>
      </c>
      <c r="Z74" s="365">
        <f t="shared" si="39"/>
        <v>7641181741.4724045</v>
      </c>
    </row>
    <row r="75" spans="1:26" s="280" customFormat="1" ht="15" customHeight="1">
      <c r="A75" s="292">
        <v>9</v>
      </c>
      <c r="B75" s="41">
        <f t="shared" si="40"/>
        <v>2</v>
      </c>
      <c r="C75" s="41">
        <f t="shared" si="41"/>
        <v>1</v>
      </c>
      <c r="D75" s="41">
        <f t="shared" si="24"/>
        <v>1</v>
      </c>
      <c r="E75" s="41">
        <f t="shared" si="48"/>
        <v>4</v>
      </c>
      <c r="F75" s="57" t="str">
        <f t="shared" si="42"/>
        <v>TRAMO PORTAL 20 DE JULIO A ESTACIÓN INTERMEDIA LA VICTORIA ALTERNATIVA 4</v>
      </c>
      <c r="G75" s="57" t="str">
        <f t="shared" si="43"/>
        <v>ESTACIÓN PORTAL 20 DE JULIO</v>
      </c>
      <c r="H75" s="57" t="str">
        <f t="shared" si="44"/>
        <v>EDIFICACIÓN - ESTACIÓN 20 DE JULIO</v>
      </c>
      <c r="I75" s="289">
        <f t="shared" si="45"/>
        <v>2001001004</v>
      </c>
      <c r="J75" s="377" t="s">
        <v>94</v>
      </c>
      <c r="K75" s="283"/>
      <c r="L75" s="284"/>
      <c r="M75" s="284"/>
      <c r="N75" s="284" t="s">
        <v>64</v>
      </c>
      <c r="O75" s="288" t="s">
        <v>2</v>
      </c>
      <c r="P75" s="288">
        <f t="shared" si="49"/>
        <v>2829.36</v>
      </c>
      <c r="Q75" s="363">
        <f>+VLOOKUP(N75,'[28]Indice Estaciones-Edificaciones'!E$4:P$550,12,FALSE)</f>
        <v>1635823.6622408764</v>
      </c>
      <c r="R75" s="363">
        <f t="shared" si="46"/>
        <v>4628334036.9978456</v>
      </c>
      <c r="S75" s="108">
        <f t="shared" si="47"/>
        <v>4628334036.9978456</v>
      </c>
      <c r="T75" s="277"/>
      <c r="U75" s="277"/>
      <c r="V75" s="277"/>
      <c r="W75" s="408"/>
      <c r="X75" s="365">
        <f t="shared" si="37"/>
        <v>32331474872.343822</v>
      </c>
      <c r="Y75" s="365">
        <f t="shared" si="38"/>
        <v>2577558201.3205757</v>
      </c>
      <c r="Z75" s="365">
        <f t="shared" si="39"/>
        <v>3012847704.4745584</v>
      </c>
    </row>
    <row r="76" spans="1:26" s="280" customFormat="1" ht="15" customHeight="1">
      <c r="A76" s="292">
        <v>9</v>
      </c>
      <c r="B76" s="41">
        <f t="shared" si="40"/>
        <v>2</v>
      </c>
      <c r="C76" s="41">
        <f t="shared" si="41"/>
        <v>1</v>
      </c>
      <c r="D76" s="41">
        <f t="shared" si="24"/>
        <v>1</v>
      </c>
      <c r="E76" s="41">
        <f t="shared" si="48"/>
        <v>5</v>
      </c>
      <c r="F76" s="57" t="str">
        <f t="shared" si="42"/>
        <v>TRAMO PORTAL 20 DE JULIO A ESTACIÓN INTERMEDIA LA VICTORIA ALTERNATIVA 4</v>
      </c>
      <c r="G76" s="57" t="str">
        <f t="shared" si="43"/>
        <v>ESTACIÓN PORTAL 20 DE JULIO</v>
      </c>
      <c r="H76" s="57" t="str">
        <f t="shared" si="44"/>
        <v>EDIFICACIÓN - ESTACIÓN 20 DE JULIO</v>
      </c>
      <c r="I76" s="289">
        <f t="shared" si="45"/>
        <v>2001001005</v>
      </c>
      <c r="J76" s="377" t="s">
        <v>94</v>
      </c>
      <c r="K76" s="283"/>
      <c r="L76" s="284"/>
      <c r="M76" s="284"/>
      <c r="N76" s="284" t="s">
        <v>66</v>
      </c>
      <c r="O76" s="288" t="s">
        <v>2</v>
      </c>
      <c r="P76" s="288">
        <f t="shared" si="49"/>
        <v>2829.36</v>
      </c>
      <c r="Q76" s="363">
        <f>+VLOOKUP(N76,'[28]Indice Estaciones-Edificaciones'!E$4:P$550,12,FALSE)</f>
        <v>153847.33761486085</v>
      </c>
      <c r="R76" s="363">
        <f t="shared" si="46"/>
        <v>435289503.1539827</v>
      </c>
      <c r="S76" s="108">
        <f t="shared" si="47"/>
        <v>435289503.1539827</v>
      </c>
      <c r="T76" s="277"/>
      <c r="U76" s="277"/>
      <c r="V76" s="277"/>
      <c r="W76" s="408"/>
      <c r="X76" s="365">
        <f t="shared" si="37"/>
        <v>31980332700.797043</v>
      </c>
      <c r="Y76" s="365">
        <f t="shared" si="38"/>
        <v>2226416029.7737942</v>
      </c>
      <c r="Z76" s="365">
        <f t="shared" si="39"/>
        <v>2577558201.3205757</v>
      </c>
    </row>
    <row r="77" spans="1:26" s="280" customFormat="1" ht="15" customHeight="1">
      <c r="A77" s="292">
        <v>9</v>
      </c>
      <c r="B77" s="41">
        <f t="shared" si="40"/>
        <v>2</v>
      </c>
      <c r="C77" s="41">
        <f t="shared" si="41"/>
        <v>1</v>
      </c>
      <c r="D77" s="41">
        <f t="shared" si="24"/>
        <v>1</v>
      </c>
      <c r="E77" s="41">
        <f t="shared" si="48"/>
        <v>6</v>
      </c>
      <c r="F77" s="57" t="str">
        <f t="shared" si="42"/>
        <v>TRAMO PORTAL 20 DE JULIO A ESTACIÓN INTERMEDIA LA VICTORIA ALTERNATIVA 4</v>
      </c>
      <c r="G77" s="57" t="str">
        <f t="shared" si="43"/>
        <v>ESTACIÓN PORTAL 20 DE JULIO</v>
      </c>
      <c r="H77" s="57" t="str">
        <f t="shared" si="44"/>
        <v>EDIFICACIÓN - ESTACIÓN 20 DE JULIO</v>
      </c>
      <c r="I77" s="289">
        <f t="shared" si="45"/>
        <v>2001001006</v>
      </c>
      <c r="J77" s="377" t="s">
        <v>94</v>
      </c>
      <c r="K77" s="283"/>
      <c r="L77" s="284"/>
      <c r="M77" s="284"/>
      <c r="N77" s="284" t="s">
        <v>67</v>
      </c>
      <c r="O77" s="288" t="s">
        <v>2</v>
      </c>
      <c r="P77" s="288">
        <f t="shared" si="49"/>
        <v>2829.36</v>
      </c>
      <c r="Q77" s="363">
        <f>+VLOOKUP(N77,'[28]Indice Estaciones-Edificaciones'!E$4:P$550,12,FALSE)</f>
        <v>124106.57235091378</v>
      </c>
      <c r="R77" s="363">
        <f t="shared" si="46"/>
        <v>351142171.54678142</v>
      </c>
      <c r="S77" s="108">
        <f t="shared" si="47"/>
        <v>351142171.54678142</v>
      </c>
      <c r="T77" s="277"/>
      <c r="U77" s="277"/>
      <c r="V77" s="277"/>
      <c r="W77" s="408"/>
      <c r="X77" s="365">
        <f t="shared" si="37"/>
        <v>31857711034.951591</v>
      </c>
      <c r="Y77" s="365">
        <f t="shared" si="38"/>
        <v>2103794363.9283414</v>
      </c>
      <c r="Z77" s="365">
        <f t="shared" si="39"/>
        <v>2226416029.7737942</v>
      </c>
    </row>
    <row r="78" spans="1:26" s="280" customFormat="1" ht="15" customHeight="1">
      <c r="A78" s="292">
        <v>9</v>
      </c>
      <c r="B78" s="41">
        <f t="shared" si="40"/>
        <v>2</v>
      </c>
      <c r="C78" s="41">
        <f t="shared" si="41"/>
        <v>1</v>
      </c>
      <c r="D78" s="41">
        <f t="shared" si="24"/>
        <v>1</v>
      </c>
      <c r="E78" s="41">
        <f t="shared" si="48"/>
        <v>7</v>
      </c>
      <c r="F78" s="57" t="str">
        <f t="shared" si="42"/>
        <v>TRAMO PORTAL 20 DE JULIO A ESTACIÓN INTERMEDIA LA VICTORIA ALTERNATIVA 4</v>
      </c>
      <c r="G78" s="57" t="str">
        <f t="shared" si="43"/>
        <v>ESTACIÓN PORTAL 20 DE JULIO</v>
      </c>
      <c r="H78" s="57" t="str">
        <f t="shared" si="44"/>
        <v>EDIFICACIÓN - ESTACIÓN 20 DE JULIO</v>
      </c>
      <c r="I78" s="289">
        <f t="shared" si="45"/>
        <v>2001001007</v>
      </c>
      <c r="J78" s="377" t="s">
        <v>94</v>
      </c>
      <c r="K78" s="283"/>
      <c r="L78" s="284"/>
      <c r="M78" s="284"/>
      <c r="N78" s="284" t="s">
        <v>50</v>
      </c>
      <c r="O78" s="288" t="s">
        <v>2</v>
      </c>
      <c r="P78" s="288">
        <f t="shared" si="49"/>
        <v>2829.36</v>
      </c>
      <c r="Q78" s="363">
        <f>+VLOOKUP(N78,'[28]Indice Estaciones-Edificaciones'!E$4:P$550,12,FALSE)</f>
        <v>43339.011594654847</v>
      </c>
      <c r="R78" s="363">
        <f t="shared" si="46"/>
        <v>122621665.84545264</v>
      </c>
      <c r="S78" s="108">
        <f t="shared" si="47"/>
        <v>122621665.84545264</v>
      </c>
      <c r="T78" s="277"/>
      <c r="U78" s="277"/>
      <c r="V78" s="277"/>
      <c r="W78" s="408"/>
      <c r="X78" s="365">
        <f t="shared" si="37"/>
        <v>30412725092.890415</v>
      </c>
      <c r="Y78" s="365">
        <f t="shared" si="38"/>
        <v>658808421.86716497</v>
      </c>
      <c r="Z78" s="365">
        <f t="shared" si="39"/>
        <v>2103794363.9283414</v>
      </c>
    </row>
    <row r="79" spans="1:26" s="280" customFormat="1" ht="15" customHeight="1">
      <c r="A79" s="292">
        <v>9</v>
      </c>
      <c r="B79" s="41">
        <f t="shared" si="40"/>
        <v>2</v>
      </c>
      <c r="C79" s="41">
        <f t="shared" si="41"/>
        <v>1</v>
      </c>
      <c r="D79" s="41">
        <f t="shared" si="24"/>
        <v>1</v>
      </c>
      <c r="E79" s="41">
        <f t="shared" si="48"/>
        <v>8</v>
      </c>
      <c r="F79" s="57" t="str">
        <f t="shared" si="42"/>
        <v>TRAMO PORTAL 20 DE JULIO A ESTACIÓN INTERMEDIA LA VICTORIA ALTERNATIVA 4</v>
      </c>
      <c r="G79" s="57" t="str">
        <f t="shared" si="43"/>
        <v>ESTACIÓN PORTAL 20 DE JULIO</v>
      </c>
      <c r="H79" s="57" t="str">
        <f t="shared" si="44"/>
        <v>EDIFICACIÓN - ESTACIÓN 20 DE JULIO</v>
      </c>
      <c r="I79" s="289">
        <f t="shared" si="45"/>
        <v>2001001008</v>
      </c>
      <c r="J79" s="377" t="s">
        <v>94</v>
      </c>
      <c r="K79" s="283"/>
      <c r="L79" s="284"/>
      <c r="M79" s="284"/>
      <c r="N79" s="284" t="s">
        <v>49</v>
      </c>
      <c r="O79" s="288" t="s">
        <v>2</v>
      </c>
      <c r="P79" s="288">
        <f t="shared" si="49"/>
        <v>2829.36</v>
      </c>
      <c r="Q79" s="363">
        <f>+VLOOKUP(N79,'[28]Indice Estaciones-Edificaciones'!E$4:P$550,12,FALSE)</f>
        <v>510711.23577811808</v>
      </c>
      <c r="R79" s="363">
        <f t="shared" si="46"/>
        <v>1444985942.0611763</v>
      </c>
      <c r="S79" s="108">
        <f t="shared" si="47"/>
        <v>1444985942.0611763</v>
      </c>
      <c r="T79" s="277"/>
      <c r="U79" s="277"/>
      <c r="V79" s="277"/>
      <c r="W79" s="408"/>
      <c r="X79" s="365">
        <f t="shared" si="37"/>
        <v>30231325098.596786</v>
      </c>
      <c r="Y79" s="365">
        <f t="shared" si="38"/>
        <v>477408427.57353771</v>
      </c>
      <c r="Z79" s="365">
        <f t="shared" si="39"/>
        <v>658808421.86716497</v>
      </c>
    </row>
    <row r="80" spans="1:26" s="280" customFormat="1" ht="15" customHeight="1">
      <c r="A80" s="292">
        <v>9</v>
      </c>
      <c r="B80" s="41">
        <f t="shared" si="40"/>
        <v>2</v>
      </c>
      <c r="C80" s="41">
        <f t="shared" si="41"/>
        <v>1</v>
      </c>
      <c r="D80" s="41">
        <f t="shared" si="24"/>
        <v>1</v>
      </c>
      <c r="E80" s="41">
        <f t="shared" si="48"/>
        <v>9</v>
      </c>
      <c r="F80" s="57" t="str">
        <f t="shared" si="42"/>
        <v>TRAMO PORTAL 20 DE JULIO A ESTACIÓN INTERMEDIA LA VICTORIA ALTERNATIVA 4</v>
      </c>
      <c r="G80" s="57" t="str">
        <f t="shared" si="43"/>
        <v>ESTACIÓN PORTAL 20 DE JULIO</v>
      </c>
      <c r="H80" s="57" t="str">
        <f t="shared" si="44"/>
        <v>EDIFICACIÓN - ESTACIÓN 20 DE JULIO</v>
      </c>
      <c r="I80" s="289">
        <f t="shared" si="45"/>
        <v>2001001009</v>
      </c>
      <c r="J80" s="377" t="s">
        <v>94</v>
      </c>
      <c r="K80" s="283"/>
      <c r="L80" s="284"/>
      <c r="M80" s="284"/>
      <c r="N80" s="284" t="s">
        <v>68</v>
      </c>
      <c r="O80" s="288" t="s">
        <v>2</v>
      </c>
      <c r="P80" s="288">
        <f t="shared" si="49"/>
        <v>2829.36</v>
      </c>
      <c r="Q80" s="363">
        <f>+VLOOKUP(N80,'[28]Indice Estaciones-Edificaciones'!E$4:P$550,12,FALSE)</f>
        <v>64113.437064787548</v>
      </c>
      <c r="R80" s="363">
        <f t="shared" si="46"/>
        <v>181399994.29362729</v>
      </c>
      <c r="S80" s="108">
        <f t="shared" si="47"/>
        <v>181399994.29362729</v>
      </c>
      <c r="T80" s="277"/>
      <c r="U80" s="277"/>
      <c r="V80" s="277"/>
      <c r="W80" s="408"/>
      <c r="X80" s="365">
        <f t="shared" si="37"/>
        <v>29946920089.808846</v>
      </c>
      <c r="Y80" s="365">
        <f t="shared" si="38"/>
        <v>193003418.78559646</v>
      </c>
      <c r="Z80" s="365">
        <f t="shared" si="39"/>
        <v>477408427.57353771</v>
      </c>
    </row>
    <row r="81" spans="1:26" s="280" customFormat="1" ht="15" customHeight="1">
      <c r="A81" s="292"/>
      <c r="B81" s="41">
        <f t="shared" si="40"/>
        <v>2</v>
      </c>
      <c r="C81" s="41">
        <f t="shared" si="41"/>
        <v>1</v>
      </c>
      <c r="D81" s="41">
        <f t="shared" si="24"/>
        <v>1</v>
      </c>
      <c r="E81" s="41">
        <f t="shared" si="48"/>
        <v>10</v>
      </c>
      <c r="F81" s="57" t="str">
        <f t="shared" si="42"/>
        <v>TRAMO PORTAL 20 DE JULIO A ESTACIÓN INTERMEDIA LA VICTORIA ALTERNATIVA 4</v>
      </c>
      <c r="G81" s="57" t="str">
        <f t="shared" si="43"/>
        <v>ESTACIÓN PORTAL 20 DE JULIO</v>
      </c>
      <c r="H81" s="57" t="str">
        <f t="shared" si="44"/>
        <v>EDIFICACIÓN - ESTACIÓN 20 DE JULIO</v>
      </c>
      <c r="I81" s="289">
        <f t="shared" si="45"/>
        <v>2001001010</v>
      </c>
      <c r="J81" s="377" t="s">
        <v>94</v>
      </c>
      <c r="K81" s="283"/>
      <c r="L81" s="284"/>
      <c r="M81" s="284"/>
      <c r="N81" s="284" t="s">
        <v>73</v>
      </c>
      <c r="O81" s="288" t="s">
        <v>2</v>
      </c>
      <c r="P81" s="288">
        <f t="shared" si="49"/>
        <v>2829.36</v>
      </c>
      <c r="Q81" s="363">
        <f>+VLOOKUP(N81,'[28]Indice Estaciones-Edificaciones'!E$4:P$550,12,FALSE)</f>
        <v>100519.20179402453</v>
      </c>
      <c r="R81" s="363">
        <f t="shared" si="46"/>
        <v>284405008.78794128</v>
      </c>
      <c r="S81" s="108">
        <f t="shared" si="47"/>
        <v>284405008.78794128</v>
      </c>
      <c r="T81" s="277"/>
      <c r="U81" s="277"/>
      <c r="V81" s="277"/>
      <c r="W81" s="408"/>
      <c r="X81" s="365">
        <f t="shared" si="37"/>
        <v>29753916671.023251</v>
      </c>
      <c r="Y81" s="365">
        <f t="shared" si="38"/>
        <v>0</v>
      </c>
      <c r="Z81" s="365">
        <f t="shared" si="39"/>
        <v>193003418.78559646</v>
      </c>
    </row>
    <row r="82" spans="1:26" s="280" customFormat="1" ht="15" customHeight="1">
      <c r="A82" s="292">
        <v>9</v>
      </c>
      <c r="B82" s="41">
        <f t="shared" si="40"/>
        <v>2</v>
      </c>
      <c r="C82" s="41">
        <f t="shared" si="41"/>
        <v>1</v>
      </c>
      <c r="D82" s="41">
        <f t="shared" si="24"/>
        <v>1</v>
      </c>
      <c r="E82" s="41">
        <f t="shared" si="48"/>
        <v>11</v>
      </c>
      <c r="F82" s="57" t="str">
        <f t="shared" si="42"/>
        <v>TRAMO PORTAL 20 DE JULIO A ESTACIÓN INTERMEDIA LA VICTORIA ALTERNATIVA 4</v>
      </c>
      <c r="G82" s="57" t="str">
        <f t="shared" si="43"/>
        <v>ESTACIÓN PORTAL 20 DE JULIO</v>
      </c>
      <c r="H82" s="57" t="str">
        <f t="shared" si="44"/>
        <v>EDIFICACIÓN - ESTACIÓN 20 DE JULIO</v>
      </c>
      <c r="I82" s="289">
        <f t="shared" si="45"/>
        <v>2001001011</v>
      </c>
      <c r="J82" s="377" t="s">
        <v>94</v>
      </c>
      <c r="K82" s="283"/>
      <c r="L82" s="284"/>
      <c r="M82" s="284"/>
      <c r="N82" s="284" t="s">
        <v>51</v>
      </c>
      <c r="O82" s="288" t="s">
        <v>2</v>
      </c>
      <c r="P82" s="288">
        <f t="shared" si="49"/>
        <v>2829.36</v>
      </c>
      <c r="Q82" s="363">
        <f>+VLOOKUP(N82,'[28]Indice Estaciones-Edificaciones'!E$4:P$550,12,FALSE)</f>
        <v>68214.514514093811</v>
      </c>
      <c r="R82" s="363">
        <f t="shared" si="46"/>
        <v>193003418.78559646</v>
      </c>
      <c r="S82" s="108">
        <f t="shared" si="47"/>
        <v>193003418.78559646</v>
      </c>
      <c r="T82" s="277"/>
      <c r="U82" s="277"/>
      <c r="V82" s="277"/>
      <c r="W82" s="408"/>
      <c r="X82" s="365">
        <f t="shared" si="37"/>
        <v>29753916671.023251</v>
      </c>
      <c r="Y82" s="365">
        <f t="shared" si="38"/>
        <v>0</v>
      </c>
      <c r="Z82" s="365">
        <f t="shared" si="39"/>
        <v>0</v>
      </c>
    </row>
    <row r="83" spans="1:26" s="280" customFormat="1" ht="15" customHeight="1">
      <c r="A83" s="292">
        <v>17</v>
      </c>
      <c r="B83" s="41">
        <f t="shared" si="40"/>
        <v>2</v>
      </c>
      <c r="C83" s="41">
        <f t="shared" si="41"/>
        <v>1</v>
      </c>
      <c r="D83" s="41">
        <f t="shared" si="24"/>
        <v>2</v>
      </c>
      <c r="E83" s="41">
        <f t="shared" si="48"/>
        <v>0</v>
      </c>
      <c r="F83" s="57" t="str">
        <f t="shared" si="42"/>
        <v>TRAMO PORTAL 20 DE JULIO A ESTACIÓN INTERMEDIA LA VICTORIA ALTERNATIVA 4</v>
      </c>
      <c r="G83" s="57" t="str">
        <f t="shared" si="43"/>
        <v>ESTACIÓN PORTAL 20 DE JULIO</v>
      </c>
      <c r="H83" s="57" t="str">
        <f t="shared" si="44"/>
        <v>ESPACIO PUBLICO - ESTACIÓN 20 DE JULIO</v>
      </c>
      <c r="I83" s="289">
        <f t="shared" si="45"/>
        <v>2001002000</v>
      </c>
      <c r="J83" s="377" t="s">
        <v>94</v>
      </c>
      <c r="K83" s="283"/>
      <c r="L83" s="284"/>
      <c r="M83" s="43" t="s">
        <v>84</v>
      </c>
      <c r="N83" s="76"/>
      <c r="O83" s="278"/>
      <c r="P83" s="288"/>
      <c r="Q83" s="108"/>
      <c r="R83" s="362">
        <f>+T83</f>
        <v>0</v>
      </c>
      <c r="S83" s="108"/>
      <c r="T83" s="69">
        <f>Z83</f>
        <v>0</v>
      </c>
      <c r="U83" s="277"/>
      <c r="V83" s="277"/>
      <c r="W83" s="408"/>
      <c r="X83" s="365">
        <f t="shared" si="37"/>
        <v>29753916671.023251</v>
      </c>
      <c r="Y83" s="365">
        <f t="shared" si="38"/>
        <v>0</v>
      </c>
      <c r="Z83" s="365">
        <f t="shared" si="39"/>
        <v>0</v>
      </c>
    </row>
    <row r="84" spans="1:26" s="280" customFormat="1" ht="15" customHeight="1">
      <c r="A84" s="292">
        <v>18</v>
      </c>
      <c r="B84" s="41">
        <f t="shared" si="40"/>
        <v>2</v>
      </c>
      <c r="C84" s="41">
        <f t="shared" si="41"/>
        <v>1</v>
      </c>
      <c r="D84" s="41">
        <f t="shared" si="24"/>
        <v>2</v>
      </c>
      <c r="E84" s="41">
        <f t="shared" si="48"/>
        <v>1</v>
      </c>
      <c r="F84" s="57" t="str">
        <f t="shared" si="42"/>
        <v>TRAMO PORTAL 20 DE JULIO A ESTACIÓN INTERMEDIA LA VICTORIA ALTERNATIVA 4</v>
      </c>
      <c r="G84" s="57" t="str">
        <f t="shared" si="43"/>
        <v>ESTACIÓN PORTAL 20 DE JULIO</v>
      </c>
      <c r="H84" s="57" t="str">
        <f t="shared" si="44"/>
        <v>ESPACIO PUBLICO - ESTACIÓN 20 DE JULIO</v>
      </c>
      <c r="I84" s="289">
        <f t="shared" si="45"/>
        <v>2001002001</v>
      </c>
      <c r="J84" s="377" t="s">
        <v>94</v>
      </c>
      <c r="K84" s="283"/>
      <c r="L84" s="284"/>
      <c r="M84" s="284"/>
      <c r="N84" s="284" t="s">
        <v>304</v>
      </c>
      <c r="O84" s="278" t="s">
        <v>2</v>
      </c>
      <c r="P84" s="288">
        <v>0</v>
      </c>
      <c r="Q84" s="363">
        <f>+VLOOKUP(N84,'[28]Indice Estaciones-Espacio Públi'!$E$5:$P$50,12,FALSE)</f>
        <v>61513.956402167983</v>
      </c>
      <c r="R84" s="363">
        <f t="shared" ref="R84:R86" si="50">+S84</f>
        <v>0</v>
      </c>
      <c r="S84" s="108">
        <f>+P84*Q84</f>
        <v>0</v>
      </c>
      <c r="T84" s="277"/>
      <c r="U84" s="277"/>
      <c r="V84" s="277"/>
      <c r="W84" s="408"/>
      <c r="X84" s="365">
        <f t="shared" si="37"/>
        <v>29753916671.023251</v>
      </c>
      <c r="Y84" s="365">
        <f t="shared" si="38"/>
        <v>0</v>
      </c>
      <c r="Z84" s="365">
        <f t="shared" si="39"/>
        <v>0</v>
      </c>
    </row>
    <row r="85" spans="1:26" s="280" customFormat="1" ht="15" customHeight="1">
      <c r="A85" s="292">
        <v>19</v>
      </c>
      <c r="B85" s="41">
        <f t="shared" si="40"/>
        <v>2</v>
      </c>
      <c r="C85" s="41">
        <f t="shared" si="41"/>
        <v>1</v>
      </c>
      <c r="D85" s="41">
        <f t="shared" si="24"/>
        <v>2</v>
      </c>
      <c r="E85" s="41">
        <f t="shared" si="48"/>
        <v>2</v>
      </c>
      <c r="F85" s="57" t="str">
        <f t="shared" si="42"/>
        <v>TRAMO PORTAL 20 DE JULIO A ESTACIÓN INTERMEDIA LA VICTORIA ALTERNATIVA 4</v>
      </c>
      <c r="G85" s="57" t="str">
        <f t="shared" si="43"/>
        <v>ESTACIÓN PORTAL 20 DE JULIO</v>
      </c>
      <c r="H85" s="57" t="str">
        <f t="shared" si="44"/>
        <v>ESPACIO PUBLICO - ESTACIÓN 20 DE JULIO</v>
      </c>
      <c r="I85" s="289">
        <f t="shared" si="45"/>
        <v>2001002002</v>
      </c>
      <c r="J85" s="377" t="s">
        <v>94</v>
      </c>
      <c r="K85" s="283"/>
      <c r="L85" s="284"/>
      <c r="M85" s="284"/>
      <c r="N85" s="284" t="s">
        <v>312</v>
      </c>
      <c r="O85" s="278" t="s">
        <v>2</v>
      </c>
      <c r="P85" s="288">
        <f>P84</f>
        <v>0</v>
      </c>
      <c r="Q85" s="363">
        <f>+VLOOKUP(N85,'[28]Indice Estaciones-Espacio Públi'!$E$5:$P$50,12,FALSE)</f>
        <v>7408.1687025852243</v>
      </c>
      <c r="R85" s="363">
        <f t="shared" si="50"/>
        <v>0</v>
      </c>
      <c r="S85" s="108">
        <f>+P85*Q85</f>
        <v>0</v>
      </c>
      <c r="T85" s="277"/>
      <c r="U85" s="277"/>
      <c r="V85" s="277"/>
      <c r="W85" s="408"/>
      <c r="X85" s="365">
        <f t="shared" si="37"/>
        <v>29753916671.023251</v>
      </c>
      <c r="Y85" s="365">
        <f t="shared" si="38"/>
        <v>1068233132.7809446</v>
      </c>
      <c r="Z85" s="365">
        <f t="shared" si="39"/>
        <v>0</v>
      </c>
    </row>
    <row r="86" spans="1:26" s="280" customFormat="1" ht="15" customHeight="1">
      <c r="A86" s="292">
        <v>18</v>
      </c>
      <c r="B86" s="41">
        <f t="shared" si="40"/>
        <v>2</v>
      </c>
      <c r="C86" s="41">
        <f t="shared" si="41"/>
        <v>1</v>
      </c>
      <c r="D86" s="41">
        <f t="shared" si="24"/>
        <v>2</v>
      </c>
      <c r="E86" s="41">
        <f t="shared" si="48"/>
        <v>3</v>
      </c>
      <c r="F86" s="57" t="str">
        <f t="shared" si="42"/>
        <v>TRAMO PORTAL 20 DE JULIO A ESTACIÓN INTERMEDIA LA VICTORIA ALTERNATIVA 4</v>
      </c>
      <c r="G86" s="57" t="str">
        <f t="shared" si="43"/>
        <v>ESTACIÓN PORTAL 20 DE JULIO</v>
      </c>
      <c r="H86" s="57" t="str">
        <f t="shared" si="44"/>
        <v>ESPACIO PUBLICO - ESTACIÓN 20 DE JULIO</v>
      </c>
      <c r="I86" s="289">
        <f t="shared" si="45"/>
        <v>2001002003</v>
      </c>
      <c r="J86" s="377" t="s">
        <v>94</v>
      </c>
      <c r="K86" s="283"/>
      <c r="L86" s="284"/>
      <c r="M86" s="284"/>
      <c r="N86" s="284" t="s">
        <v>70</v>
      </c>
      <c r="O86" s="278" t="s">
        <v>2</v>
      </c>
      <c r="P86" s="288">
        <f>P85</f>
        <v>0</v>
      </c>
      <c r="Q86" s="363">
        <f>+VLOOKUP(N86,'[28]Indice Estaciones-Espacio Públi'!$E$5:$P$50,12,FALSE)</f>
        <v>157878.38202954206</v>
      </c>
      <c r="R86" s="363">
        <f t="shared" si="50"/>
        <v>0</v>
      </c>
      <c r="S86" s="108">
        <f>+P86*Q86</f>
        <v>0</v>
      </c>
      <c r="T86" s="277"/>
      <c r="U86" s="277"/>
      <c r="V86" s="277"/>
      <c r="W86" s="408"/>
      <c r="X86" s="365">
        <f t="shared" si="37"/>
        <v>29753916671.023251</v>
      </c>
      <c r="Y86" s="365">
        <f t="shared" si="38"/>
        <v>1068233132.7809446</v>
      </c>
      <c r="Z86" s="365">
        <f t="shared" si="39"/>
        <v>1068233132.7809446</v>
      </c>
    </row>
    <row r="87" spans="1:26" s="280" customFormat="1" ht="15" customHeight="1">
      <c r="A87" s="292">
        <v>21</v>
      </c>
      <c r="B87" s="41">
        <f t="shared" si="40"/>
        <v>2</v>
      </c>
      <c r="C87" s="41">
        <f t="shared" si="41"/>
        <v>2</v>
      </c>
      <c r="D87" s="41">
        <f t="shared" si="24"/>
        <v>0</v>
      </c>
      <c r="E87" s="41">
        <f t="shared" si="48"/>
        <v>0</v>
      </c>
      <c r="F87" s="57" t="str">
        <f t="shared" si="42"/>
        <v>TRAMO PORTAL 20 DE JULIO A ESTACIÓN INTERMEDIA LA VICTORIA ALTERNATIVA 4</v>
      </c>
      <c r="G87" s="57" t="str">
        <f t="shared" si="43"/>
        <v>GEOTECNIA - RAMAL 20 DE JULIO A LA VICTORIA</v>
      </c>
      <c r="H87" s="57" t="str">
        <f t="shared" si="44"/>
        <v>GEOTECNIA</v>
      </c>
      <c r="I87" s="289">
        <f t="shared" si="45"/>
        <v>2002000000</v>
      </c>
      <c r="J87" s="377" t="s">
        <v>94</v>
      </c>
      <c r="K87" s="285"/>
      <c r="L87" s="43" t="s">
        <v>86</v>
      </c>
      <c r="M87" s="43"/>
      <c r="N87" s="76"/>
      <c r="O87" s="278"/>
      <c r="P87" s="288"/>
      <c r="Q87" s="108"/>
      <c r="R87" s="362">
        <f>+U87</f>
        <v>1068233132.7809446</v>
      </c>
      <c r="S87" s="108"/>
      <c r="T87" s="277"/>
      <c r="U87" s="277">
        <f>Y87</f>
        <v>1068233132.7809446</v>
      </c>
      <c r="V87" s="277"/>
      <c r="W87" s="408"/>
      <c r="X87" s="365">
        <f t="shared" si="37"/>
        <v>29753916671.023251</v>
      </c>
      <c r="Y87" s="365">
        <f t="shared" si="38"/>
        <v>1068233132.7809446</v>
      </c>
      <c r="Z87" s="365">
        <f t="shared" si="39"/>
        <v>1068233132.7809446</v>
      </c>
    </row>
    <row r="88" spans="1:26" s="280" customFormat="1" ht="15" customHeight="1">
      <c r="A88" s="292"/>
      <c r="B88" s="41">
        <f t="shared" si="40"/>
        <v>2</v>
      </c>
      <c r="C88" s="41">
        <f t="shared" si="41"/>
        <v>2</v>
      </c>
      <c r="D88" s="41">
        <f t="shared" ref="D88:D151" si="51">+IF(C88=C87,IF(M88="",D87,D87+1),0)</f>
        <v>1</v>
      </c>
      <c r="E88" s="41">
        <f t="shared" si="48"/>
        <v>0</v>
      </c>
      <c r="F88" s="57" t="str">
        <f t="shared" si="42"/>
        <v>TRAMO PORTAL 20 DE JULIO A ESTACIÓN INTERMEDIA LA VICTORIA ALTERNATIVA 4</v>
      </c>
      <c r="G88" s="57" t="str">
        <f t="shared" si="43"/>
        <v>GEOTECNIA - RAMAL 20 DE JULIO A LA VICTORIA</v>
      </c>
      <c r="H88" s="57" t="str">
        <f t="shared" si="44"/>
        <v>GEOTECNIA</v>
      </c>
      <c r="I88" s="289">
        <f t="shared" si="45"/>
        <v>2002001000</v>
      </c>
      <c r="J88" s="377" t="s">
        <v>94</v>
      </c>
      <c r="K88" s="285"/>
      <c r="L88" s="43"/>
      <c r="M88" s="43" t="s">
        <v>317</v>
      </c>
      <c r="N88" s="381"/>
      <c r="O88" s="278"/>
      <c r="P88" s="288"/>
      <c r="Q88" s="108"/>
      <c r="R88" s="362">
        <f>+T88</f>
        <v>1068233132.7809446</v>
      </c>
      <c r="S88" s="108"/>
      <c r="T88" s="69">
        <f>Z88</f>
        <v>1068233132.7809446</v>
      </c>
      <c r="U88" s="277"/>
      <c r="V88" s="277"/>
      <c r="W88" s="408"/>
      <c r="X88" s="365">
        <f t="shared" si="37"/>
        <v>29753150364.786583</v>
      </c>
      <c r="Y88" s="365">
        <f t="shared" si="38"/>
        <v>1067466826.5442774</v>
      </c>
      <c r="Z88" s="365">
        <f t="shared" si="39"/>
        <v>1068233132.7809446</v>
      </c>
    </row>
    <row r="89" spans="1:26" s="280" customFormat="1" ht="15" customHeight="1">
      <c r="A89" s="292">
        <v>22</v>
      </c>
      <c r="B89" s="41">
        <f t="shared" si="40"/>
        <v>2</v>
      </c>
      <c r="C89" s="41">
        <f t="shared" si="41"/>
        <v>2</v>
      </c>
      <c r="D89" s="41">
        <f t="shared" si="51"/>
        <v>1</v>
      </c>
      <c r="E89" s="41">
        <f t="shared" si="48"/>
        <v>1</v>
      </c>
      <c r="F89" s="57" t="str">
        <f t="shared" si="42"/>
        <v>TRAMO PORTAL 20 DE JULIO A ESTACIÓN INTERMEDIA LA VICTORIA ALTERNATIVA 4</v>
      </c>
      <c r="G89" s="57" t="str">
        <f t="shared" si="43"/>
        <v>GEOTECNIA - RAMAL 20 DE JULIO A LA VICTORIA</v>
      </c>
      <c r="H89" s="57" t="str">
        <f t="shared" si="44"/>
        <v>GEOTECNIA</v>
      </c>
      <c r="I89" s="289">
        <f t="shared" si="45"/>
        <v>2002001001</v>
      </c>
      <c r="J89" s="377" t="s">
        <v>94</v>
      </c>
      <c r="K89" s="283"/>
      <c r="L89" s="43"/>
      <c r="M89" s="43"/>
      <c r="N89" s="284" t="s">
        <v>28</v>
      </c>
      <c r="O89" s="278" t="s">
        <v>69</v>
      </c>
      <c r="P89" s="288">
        <f>+[28]LongTramos!$H$12</f>
        <v>0.57447801236439977</v>
      </c>
      <c r="Q89" s="363">
        <f>+VLOOKUP(N89,'[28]Indice Geotecnia'!$E$6:$P$25,12,FALSE)*[28]InfoGeneral!$E$28</f>
        <v>1333917.4349131223</v>
      </c>
      <c r="R89" s="363">
        <f t="shared" ref="R89:R91" si="52">+S89</f>
        <v>766306.23666710907</v>
      </c>
      <c r="S89" s="108">
        <f t="shared" ref="S89:S91" si="53">+P89*Q89</f>
        <v>766306.23666710907</v>
      </c>
      <c r="T89" s="277"/>
      <c r="U89" s="277"/>
      <c r="V89" s="277"/>
      <c r="W89" s="408"/>
      <c r="X89" s="365">
        <f t="shared" si="37"/>
        <v>29751299190.413704</v>
      </c>
      <c r="Y89" s="365">
        <f t="shared" si="38"/>
        <v>1065615652.1713979</v>
      </c>
      <c r="Z89" s="365">
        <f t="shared" si="39"/>
        <v>1067466826.5442774</v>
      </c>
    </row>
    <row r="90" spans="1:26" s="280" customFormat="1" ht="15" customHeight="1">
      <c r="A90" s="292">
        <v>22</v>
      </c>
      <c r="B90" s="41">
        <f t="shared" si="40"/>
        <v>2</v>
      </c>
      <c r="C90" s="41">
        <f t="shared" si="41"/>
        <v>2</v>
      </c>
      <c r="D90" s="41">
        <f t="shared" si="51"/>
        <v>1</v>
      </c>
      <c r="E90" s="41">
        <f t="shared" si="48"/>
        <v>2</v>
      </c>
      <c r="F90" s="57" t="str">
        <f t="shared" si="42"/>
        <v>TRAMO PORTAL 20 DE JULIO A ESTACIÓN INTERMEDIA LA VICTORIA ALTERNATIVA 4</v>
      </c>
      <c r="G90" s="57" t="str">
        <f t="shared" si="43"/>
        <v>GEOTECNIA - RAMAL 20 DE JULIO A LA VICTORIA</v>
      </c>
      <c r="H90" s="57" t="str">
        <f t="shared" si="44"/>
        <v>GEOTECNIA</v>
      </c>
      <c r="I90" s="289">
        <f t="shared" si="45"/>
        <v>2002001002</v>
      </c>
      <c r="J90" s="377" t="s">
        <v>94</v>
      </c>
      <c r="K90" s="283"/>
      <c r="L90" s="43"/>
      <c r="M90" s="43"/>
      <c r="N90" s="284" t="s">
        <v>46</v>
      </c>
      <c r="O90" s="278" t="s">
        <v>69</v>
      </c>
      <c r="P90" s="288">
        <f>+[28]LongTramos!$H$12</f>
        <v>0.57447801236439977</v>
      </c>
      <c r="Q90" s="363">
        <f>+VLOOKUP(N90,'[28]Indice Geotecnia'!$E$6:$P$25,12,FALSE)*[28]InfoGeneral!$E$28</f>
        <v>3222358.9642021786</v>
      </c>
      <c r="R90" s="363">
        <f t="shared" si="52"/>
        <v>1851174.3728794737</v>
      </c>
      <c r="S90" s="108">
        <f t="shared" si="53"/>
        <v>1851174.3728794737</v>
      </c>
      <c r="T90" s="277"/>
      <c r="U90" s="277"/>
      <c r="V90" s="277"/>
      <c r="W90" s="408"/>
      <c r="X90" s="365">
        <f t="shared" si="37"/>
        <v>28685683538.242306</v>
      </c>
      <c r="Y90" s="365">
        <f t="shared" si="38"/>
        <v>6780519332.5888519</v>
      </c>
      <c r="Z90" s="365">
        <f t="shared" si="39"/>
        <v>1065615652.1713979</v>
      </c>
    </row>
    <row r="91" spans="1:26" s="280" customFormat="1" ht="15" customHeight="1">
      <c r="A91" s="292">
        <v>22</v>
      </c>
      <c r="B91" s="41">
        <f t="shared" si="40"/>
        <v>2</v>
      </c>
      <c r="C91" s="41">
        <f t="shared" si="41"/>
        <v>2</v>
      </c>
      <c r="D91" s="41">
        <f t="shared" si="51"/>
        <v>1</v>
      </c>
      <c r="E91" s="41">
        <f t="shared" si="48"/>
        <v>3</v>
      </c>
      <c r="F91" s="57" t="str">
        <f t="shared" si="42"/>
        <v>TRAMO PORTAL 20 DE JULIO A ESTACIÓN INTERMEDIA LA VICTORIA ALTERNATIVA 4</v>
      </c>
      <c r="G91" s="57" t="str">
        <f t="shared" si="43"/>
        <v>GEOTECNIA - RAMAL 20 DE JULIO A LA VICTORIA</v>
      </c>
      <c r="H91" s="57" t="str">
        <f t="shared" si="44"/>
        <v>GEOTECNIA</v>
      </c>
      <c r="I91" s="289">
        <f t="shared" si="45"/>
        <v>2002001003</v>
      </c>
      <c r="J91" s="377" t="s">
        <v>94</v>
      </c>
      <c r="K91" s="283"/>
      <c r="L91" s="43"/>
      <c r="M91" s="43"/>
      <c r="N91" s="284" t="s">
        <v>72</v>
      </c>
      <c r="O91" s="278" t="s">
        <v>69</v>
      </c>
      <c r="P91" s="288">
        <f>+[28]LongTramos!$H$12</f>
        <v>0.57447801236439977</v>
      </c>
      <c r="Q91" s="363">
        <f>+VLOOKUP(N91,'[28]Indice Geotecnia'!$E$6:$P$25,12,FALSE)*[28]InfoGeneral!$E$28</f>
        <v>1854928525.0894206</v>
      </c>
      <c r="R91" s="363">
        <f t="shared" si="52"/>
        <v>1065615652.1713979</v>
      </c>
      <c r="S91" s="108">
        <f t="shared" si="53"/>
        <v>1065615652.1713979</v>
      </c>
      <c r="T91" s="277"/>
      <c r="U91" s="277"/>
      <c r="V91" s="277"/>
      <c r="W91" s="408"/>
      <c r="X91" s="365">
        <f t="shared" si="37"/>
        <v>28685683538.242306</v>
      </c>
      <c r="Y91" s="365">
        <f t="shared" si="38"/>
        <v>6780519332.5888519</v>
      </c>
      <c r="Z91" s="365">
        <f t="shared" si="39"/>
        <v>6313583335.4826241</v>
      </c>
    </row>
    <row r="92" spans="1:26" s="280" customFormat="1" ht="15" customHeight="1">
      <c r="A92" s="292">
        <v>26</v>
      </c>
      <c r="B92" s="41">
        <f t="shared" si="40"/>
        <v>2</v>
      </c>
      <c r="C92" s="41">
        <f t="shared" si="41"/>
        <v>3</v>
      </c>
      <c r="D92" s="41">
        <f t="shared" si="51"/>
        <v>0</v>
      </c>
      <c r="E92" s="41">
        <f t="shared" si="48"/>
        <v>0</v>
      </c>
      <c r="F92" s="57" t="str">
        <f t="shared" si="42"/>
        <v>TRAMO PORTAL 20 DE JULIO A ESTACIÓN INTERMEDIA LA VICTORIA ALTERNATIVA 4</v>
      </c>
      <c r="G92" s="57" t="str">
        <f t="shared" si="43"/>
        <v>PILONAS - RAMAL 20 DE JULIO A LA VICTORIA</v>
      </c>
      <c r="H92" s="57" t="str">
        <f t="shared" si="44"/>
        <v>ESTRUCTURA DE PILONAS</v>
      </c>
      <c r="I92" s="289">
        <f t="shared" si="45"/>
        <v>2003000000</v>
      </c>
      <c r="J92" s="377" t="s">
        <v>94</v>
      </c>
      <c r="K92" s="283"/>
      <c r="L92" s="43" t="s">
        <v>87</v>
      </c>
      <c r="M92" s="43"/>
      <c r="N92" s="76"/>
      <c r="O92" s="278"/>
      <c r="P92" s="288"/>
      <c r="Q92" s="108"/>
      <c r="R92" s="362">
        <f>+U92</f>
        <v>6780519332.5888519</v>
      </c>
      <c r="S92" s="108"/>
      <c r="T92" s="277"/>
      <c r="U92" s="277">
        <f>Y92</f>
        <v>6780519332.5888519</v>
      </c>
      <c r="V92" s="277"/>
      <c r="W92" s="408"/>
      <c r="X92" s="365">
        <f t="shared" si="37"/>
        <v>28685683538.242306</v>
      </c>
      <c r="Y92" s="365">
        <f t="shared" si="38"/>
        <v>6780519332.5888519</v>
      </c>
      <c r="Z92" s="365">
        <f t="shared" si="39"/>
        <v>6313583335.4826241</v>
      </c>
    </row>
    <row r="93" spans="1:26" s="280" customFormat="1" ht="15" customHeight="1">
      <c r="A93" s="292">
        <v>26</v>
      </c>
      <c r="B93" s="41">
        <f t="shared" si="40"/>
        <v>2</v>
      </c>
      <c r="C93" s="41">
        <f t="shared" si="41"/>
        <v>3</v>
      </c>
      <c r="D93" s="41">
        <f t="shared" si="51"/>
        <v>1</v>
      </c>
      <c r="E93" s="41">
        <f t="shared" si="48"/>
        <v>0</v>
      </c>
      <c r="F93" s="57" t="str">
        <f t="shared" si="42"/>
        <v>TRAMO PORTAL 20 DE JULIO A ESTACIÓN INTERMEDIA LA VICTORIA ALTERNATIVA 4</v>
      </c>
      <c r="G93" s="57" t="str">
        <f t="shared" si="43"/>
        <v>PILONAS - RAMAL 20 DE JULIO A LA VICTORIA</v>
      </c>
      <c r="H93" s="57" t="str">
        <f t="shared" si="44"/>
        <v>ESTRUCTURA DE PILONAS</v>
      </c>
      <c r="I93" s="289">
        <f t="shared" si="45"/>
        <v>2003001000</v>
      </c>
      <c r="J93" s="377" t="s">
        <v>94</v>
      </c>
      <c r="K93" s="283"/>
      <c r="L93" s="43"/>
      <c r="M93" s="43" t="s">
        <v>75</v>
      </c>
      <c r="N93" s="76"/>
      <c r="O93" s="278"/>
      <c r="P93" s="288"/>
      <c r="Q93" s="108"/>
      <c r="R93" s="362">
        <f>+T93</f>
        <v>6313583335.4826241</v>
      </c>
      <c r="S93" s="108"/>
      <c r="T93" s="69">
        <f>Z93</f>
        <v>6313583335.4826241</v>
      </c>
      <c r="U93" s="277"/>
      <c r="V93" s="277"/>
      <c r="W93" s="408"/>
      <c r="X93" s="365">
        <f t="shared" si="37"/>
        <v>28065556331.789585</v>
      </c>
      <c r="Y93" s="365">
        <f t="shared" si="38"/>
        <v>6160392126.1361313</v>
      </c>
      <c r="Z93" s="365">
        <f t="shared" si="39"/>
        <v>6313583335.4826241</v>
      </c>
    </row>
    <row r="94" spans="1:26" s="280" customFormat="1" ht="15" customHeight="1">
      <c r="A94" s="292">
        <v>27</v>
      </c>
      <c r="B94" s="41">
        <f t="shared" si="40"/>
        <v>2</v>
      </c>
      <c r="C94" s="41">
        <f t="shared" si="41"/>
        <v>3</v>
      </c>
      <c r="D94" s="41">
        <f t="shared" si="51"/>
        <v>1</v>
      </c>
      <c r="E94" s="41">
        <f t="shared" si="48"/>
        <v>1</v>
      </c>
      <c r="F94" s="57" t="str">
        <f t="shared" si="42"/>
        <v>TRAMO PORTAL 20 DE JULIO A ESTACIÓN INTERMEDIA LA VICTORIA ALTERNATIVA 4</v>
      </c>
      <c r="G94" s="57" t="str">
        <f t="shared" si="43"/>
        <v>PILONAS - RAMAL 20 DE JULIO A LA VICTORIA</v>
      </c>
      <c r="H94" s="57" t="str">
        <f t="shared" si="44"/>
        <v>ESTRUCTURA DE PILONAS</v>
      </c>
      <c r="I94" s="289">
        <f t="shared" si="45"/>
        <v>2003001001</v>
      </c>
      <c r="J94" s="377" t="s">
        <v>94</v>
      </c>
      <c r="K94" s="283"/>
      <c r="L94" s="43"/>
      <c r="M94" s="43"/>
      <c r="N94" s="284" t="s">
        <v>304</v>
      </c>
      <c r="O94" s="59" t="s">
        <v>155</v>
      </c>
      <c r="P94" s="59">
        <f>[27]Cantidades!$J$15</f>
        <v>12</v>
      </c>
      <c r="Q94" s="363">
        <f>+VLOOKUP(N94,'[28]Indice Pilonas-Estructura'!$E$4:$P$37,12,)</f>
        <v>51677267.204393364</v>
      </c>
      <c r="R94" s="363">
        <f t="shared" ref="R94:R97" si="54">+S94</f>
        <v>620127206.4527204</v>
      </c>
      <c r="S94" s="108">
        <f t="shared" ref="S94:S97" si="55">+P94*Q94</f>
        <v>620127206.4527204</v>
      </c>
      <c r="T94" s="277"/>
      <c r="U94" s="277"/>
      <c r="V94" s="277"/>
      <c r="W94" s="408"/>
      <c r="X94" s="365">
        <f t="shared" si="37"/>
        <v>26169426676.061699</v>
      </c>
      <c r="Y94" s="365">
        <f t="shared" si="38"/>
        <v>4264262470.4082441</v>
      </c>
      <c r="Z94" s="365">
        <f t="shared" si="39"/>
        <v>5693456129.0299034</v>
      </c>
    </row>
    <row r="95" spans="1:26" s="280" customFormat="1" ht="15" customHeight="1">
      <c r="A95" s="292"/>
      <c r="B95" s="41">
        <f t="shared" si="40"/>
        <v>2</v>
      </c>
      <c r="C95" s="41">
        <f t="shared" si="41"/>
        <v>3</v>
      </c>
      <c r="D95" s="41">
        <f t="shared" si="51"/>
        <v>1</v>
      </c>
      <c r="E95" s="41">
        <f t="shared" si="48"/>
        <v>2</v>
      </c>
      <c r="F95" s="57" t="str">
        <f t="shared" si="42"/>
        <v>TRAMO PORTAL 20 DE JULIO A ESTACIÓN INTERMEDIA LA VICTORIA ALTERNATIVA 4</v>
      </c>
      <c r="G95" s="57" t="str">
        <f t="shared" si="43"/>
        <v>PILONAS - RAMAL 20 DE JULIO A LA VICTORIA</v>
      </c>
      <c r="H95" s="57" t="str">
        <f t="shared" si="44"/>
        <v>ESTRUCTURA DE PILONAS</v>
      </c>
      <c r="I95" s="289">
        <f t="shared" si="45"/>
        <v>2003001002</v>
      </c>
      <c r="J95" s="377" t="s">
        <v>94</v>
      </c>
      <c r="K95" s="283"/>
      <c r="L95" s="43"/>
      <c r="M95" s="43"/>
      <c r="N95" s="284" t="s">
        <v>47</v>
      </c>
      <c r="O95" s="59" t="s">
        <v>155</v>
      </c>
      <c r="P95" s="59">
        <f>+$P$94</f>
        <v>12</v>
      </c>
      <c r="Q95" s="363">
        <f>+VLOOKUP(N95,'[28]Indice Pilonas-Estructura'!$E$4:$P$37,12,)</f>
        <v>158010804.64399055</v>
      </c>
      <c r="R95" s="363">
        <f t="shared" si="54"/>
        <v>1896129655.7278867</v>
      </c>
      <c r="S95" s="108">
        <f t="shared" si="55"/>
        <v>1896129655.7278867</v>
      </c>
      <c r="T95" s="277"/>
      <c r="U95" s="277"/>
      <c r="V95" s="277"/>
      <c r="W95" s="408"/>
      <c r="X95" s="365">
        <f t="shared" si="37"/>
        <v>22382433712.76894</v>
      </c>
      <c r="Y95" s="365">
        <f t="shared" si="38"/>
        <v>477269507.11548448</v>
      </c>
      <c r="Z95" s="365">
        <f t="shared" si="39"/>
        <v>3797326473.3020172</v>
      </c>
    </row>
    <row r="96" spans="1:26" s="280" customFormat="1" ht="15" customHeight="1">
      <c r="A96" s="292">
        <v>28</v>
      </c>
      <c r="B96" s="41">
        <f t="shared" si="40"/>
        <v>2</v>
      </c>
      <c r="C96" s="41">
        <f t="shared" si="41"/>
        <v>3</v>
      </c>
      <c r="D96" s="41">
        <f t="shared" si="51"/>
        <v>1</v>
      </c>
      <c r="E96" s="41">
        <f t="shared" si="48"/>
        <v>3</v>
      </c>
      <c r="F96" s="57" t="str">
        <f t="shared" si="42"/>
        <v>TRAMO PORTAL 20 DE JULIO A ESTACIÓN INTERMEDIA LA VICTORIA ALTERNATIVA 4</v>
      </c>
      <c r="G96" s="57" t="str">
        <f t="shared" si="43"/>
        <v>PILONAS - RAMAL 20 DE JULIO A LA VICTORIA</v>
      </c>
      <c r="H96" s="57" t="str">
        <f t="shared" si="44"/>
        <v>ESTRUCTURA DE PILONAS</v>
      </c>
      <c r="I96" s="289">
        <f t="shared" si="45"/>
        <v>2003001003</v>
      </c>
      <c r="J96" s="377" t="s">
        <v>94</v>
      </c>
      <c r="K96" s="283"/>
      <c r="L96" s="43"/>
      <c r="M96" s="43"/>
      <c r="N96" s="284" t="s">
        <v>48</v>
      </c>
      <c r="O96" s="67" t="s">
        <v>155</v>
      </c>
      <c r="P96" s="59">
        <f t="shared" ref="P96:P97" si="56">+$P$94</f>
        <v>12</v>
      </c>
      <c r="Q96" s="363">
        <f>+VLOOKUP(N96,'[28]Indice Pilonas-Estructura'!$E$4:$P$37,12,)</f>
        <v>315582746.94106328</v>
      </c>
      <c r="R96" s="363">
        <f t="shared" si="54"/>
        <v>3786992963.2927594</v>
      </c>
      <c r="S96" s="108">
        <f t="shared" si="55"/>
        <v>3786992963.2927594</v>
      </c>
      <c r="T96" s="277"/>
      <c r="U96" s="277"/>
      <c r="V96" s="277"/>
      <c r="W96" s="408"/>
      <c r="X96" s="365">
        <f t="shared" si="37"/>
        <v>22372100202.759682</v>
      </c>
      <c r="Y96" s="365">
        <f t="shared" si="38"/>
        <v>466935997.10622686</v>
      </c>
      <c r="Z96" s="365">
        <f t="shared" si="39"/>
        <v>10333510.009257643</v>
      </c>
    </row>
    <row r="97" spans="1:26" s="280" customFormat="1" ht="15" customHeight="1">
      <c r="A97" s="292">
        <v>30</v>
      </c>
      <c r="B97" s="41">
        <f t="shared" si="40"/>
        <v>2</v>
      </c>
      <c r="C97" s="41">
        <f t="shared" si="41"/>
        <v>3</v>
      </c>
      <c r="D97" s="41">
        <f t="shared" si="51"/>
        <v>1</v>
      </c>
      <c r="E97" s="41">
        <f t="shared" si="48"/>
        <v>4</v>
      </c>
      <c r="F97" s="57" t="str">
        <f t="shared" si="42"/>
        <v>TRAMO PORTAL 20 DE JULIO A ESTACIÓN INTERMEDIA LA VICTORIA ALTERNATIVA 4</v>
      </c>
      <c r="G97" s="57" t="str">
        <f t="shared" si="43"/>
        <v>PILONAS - RAMAL 20 DE JULIO A LA VICTORIA</v>
      </c>
      <c r="H97" s="57" t="str">
        <f t="shared" si="44"/>
        <v>ESTRUCTURA DE PILONAS</v>
      </c>
      <c r="I97" s="289">
        <f t="shared" si="45"/>
        <v>2003001004</v>
      </c>
      <c r="J97" s="377" t="s">
        <v>94</v>
      </c>
      <c r="K97" s="283"/>
      <c r="L97" s="43"/>
      <c r="M97" s="43"/>
      <c r="N97" s="284" t="s">
        <v>49</v>
      </c>
      <c r="O97" s="67" t="s">
        <v>155</v>
      </c>
      <c r="P97" s="59">
        <f t="shared" si="56"/>
        <v>12</v>
      </c>
      <c r="Q97" s="363">
        <f>+VLOOKUP(N97,'[28]Indice Pilonas-Estructura'!$E$4:$P$37,12,)</f>
        <v>861125.83410480351</v>
      </c>
      <c r="R97" s="363">
        <f t="shared" si="54"/>
        <v>10333510.009257643</v>
      </c>
      <c r="S97" s="108">
        <f t="shared" si="55"/>
        <v>10333510.009257643</v>
      </c>
      <c r="T97" s="277"/>
      <c r="U97" s="277"/>
      <c r="V97" s="277"/>
      <c r="W97" s="408"/>
      <c r="X97" s="365">
        <f t="shared" si="37"/>
        <v>22372100202.759682</v>
      </c>
      <c r="Y97" s="365">
        <f t="shared" si="38"/>
        <v>466935997.10622686</v>
      </c>
      <c r="Z97" s="365">
        <f t="shared" si="39"/>
        <v>466935997.10622686</v>
      </c>
    </row>
    <row r="98" spans="1:26" s="280" customFormat="1" ht="15" customHeight="1">
      <c r="A98" s="292">
        <v>31</v>
      </c>
      <c r="B98" s="41">
        <f t="shared" si="40"/>
        <v>2</v>
      </c>
      <c r="C98" s="41">
        <f t="shared" si="41"/>
        <v>3</v>
      </c>
      <c r="D98" s="41">
        <f t="shared" si="51"/>
        <v>2</v>
      </c>
      <c r="E98" s="41">
        <f t="shared" si="48"/>
        <v>0</v>
      </c>
      <c r="F98" s="57" t="str">
        <f t="shared" si="42"/>
        <v>TRAMO PORTAL 20 DE JULIO A ESTACIÓN INTERMEDIA LA VICTORIA ALTERNATIVA 4</v>
      </c>
      <c r="G98" s="57" t="str">
        <f t="shared" si="43"/>
        <v>PILONAS - RAMAL 20 DE JULIO A LA VICTORIA</v>
      </c>
      <c r="H98" s="57" t="str">
        <f t="shared" si="44"/>
        <v>ESPACIO PÚBLICO PILONAS</v>
      </c>
      <c r="I98" s="289">
        <f t="shared" si="45"/>
        <v>2003002000</v>
      </c>
      <c r="J98" s="377" t="s">
        <v>94</v>
      </c>
      <c r="K98" s="283"/>
      <c r="L98" s="43"/>
      <c r="M98" s="43" t="s">
        <v>76</v>
      </c>
      <c r="N98" s="76"/>
      <c r="O98" s="67"/>
      <c r="P98" s="59"/>
      <c r="Q98" s="364"/>
      <c r="R98" s="406">
        <f>+T98</f>
        <v>466935997.10622686</v>
      </c>
      <c r="S98" s="108"/>
      <c r="T98" s="69">
        <f>Z98</f>
        <v>466935997.10622686</v>
      </c>
      <c r="U98" s="277"/>
      <c r="V98" s="277"/>
      <c r="W98" s="408"/>
      <c r="X98" s="365">
        <f t="shared" si="37"/>
        <v>22064701632.556484</v>
      </c>
      <c r="Y98" s="365">
        <f t="shared" si="38"/>
        <v>159537426.90302962</v>
      </c>
      <c r="Z98" s="365">
        <f t="shared" si="39"/>
        <v>466935997.10622686</v>
      </c>
    </row>
    <row r="99" spans="1:26" s="280" customFormat="1" ht="15" customHeight="1">
      <c r="A99" s="292">
        <v>32</v>
      </c>
      <c r="B99" s="41">
        <f t="shared" si="40"/>
        <v>2</v>
      </c>
      <c r="C99" s="41">
        <f t="shared" si="41"/>
        <v>3</v>
      </c>
      <c r="D99" s="41">
        <f t="shared" si="51"/>
        <v>2</v>
      </c>
      <c r="E99" s="41">
        <f t="shared" si="48"/>
        <v>1</v>
      </c>
      <c r="F99" s="57" t="str">
        <f t="shared" si="42"/>
        <v>TRAMO PORTAL 20 DE JULIO A ESTACIÓN INTERMEDIA LA VICTORIA ALTERNATIVA 4</v>
      </c>
      <c r="G99" s="57" t="str">
        <f t="shared" si="43"/>
        <v>PILONAS - RAMAL 20 DE JULIO A LA VICTORIA</v>
      </c>
      <c r="H99" s="57" t="str">
        <f t="shared" si="44"/>
        <v>ESPACIO PÚBLICO PILONAS</v>
      </c>
      <c r="I99" s="289">
        <f t="shared" si="45"/>
        <v>2003002001</v>
      </c>
      <c r="J99" s="377" t="s">
        <v>94</v>
      </c>
      <c r="K99" s="283"/>
      <c r="L99" s="43"/>
      <c r="M99" s="43"/>
      <c r="N99" s="284" t="s">
        <v>304</v>
      </c>
      <c r="O99" s="59" t="s">
        <v>2</v>
      </c>
      <c r="P99" s="59">
        <f>+[27]Cantidades!$J$14</f>
        <v>1586.1000000000001</v>
      </c>
      <c r="Q99" s="363">
        <f>+VLOOKUP(N99,'[28]Indice Pilonas-Espacio Publico'!$E$6:$P$24,12,)</f>
        <v>193807.81174150255</v>
      </c>
      <c r="R99" s="363">
        <f t="shared" ref="R99:R100" si="57">+S99</f>
        <v>307398570.20319724</v>
      </c>
      <c r="S99" s="108">
        <f t="shared" ref="S99:S100" si="58">+P99*Q99</f>
        <v>307398570.20319724</v>
      </c>
      <c r="T99" s="277"/>
      <c r="U99" s="277"/>
      <c r="V99" s="277"/>
      <c r="W99" s="408"/>
      <c r="X99" s="365">
        <f t="shared" si="37"/>
        <v>21905164205.653454</v>
      </c>
      <c r="Y99" s="365">
        <f t="shared" si="38"/>
        <v>8174268.9804712664</v>
      </c>
      <c r="Z99" s="365">
        <f t="shared" si="39"/>
        <v>159537426.90302962</v>
      </c>
    </row>
    <row r="100" spans="1:26" s="280" customFormat="1" ht="15" customHeight="1">
      <c r="A100" s="292">
        <v>33</v>
      </c>
      <c r="B100" s="41">
        <f t="shared" si="40"/>
        <v>2</v>
      </c>
      <c r="C100" s="41">
        <f t="shared" si="41"/>
        <v>3</v>
      </c>
      <c r="D100" s="41">
        <f t="shared" si="51"/>
        <v>2</v>
      </c>
      <c r="E100" s="41">
        <f t="shared" si="48"/>
        <v>2</v>
      </c>
      <c r="F100" s="57" t="str">
        <f t="shared" si="42"/>
        <v>TRAMO PORTAL 20 DE JULIO A ESTACIÓN INTERMEDIA LA VICTORIA ALTERNATIVA 4</v>
      </c>
      <c r="G100" s="57" t="str">
        <f t="shared" si="43"/>
        <v>PILONAS - RAMAL 20 DE JULIO A LA VICTORIA</v>
      </c>
      <c r="H100" s="57" t="str">
        <f t="shared" si="44"/>
        <v>ESPACIO PÚBLICO PILONAS</v>
      </c>
      <c r="I100" s="289">
        <f t="shared" si="45"/>
        <v>2003002002</v>
      </c>
      <c r="J100" s="377" t="s">
        <v>94</v>
      </c>
      <c r="K100" s="283"/>
      <c r="L100" s="43"/>
      <c r="M100" s="43"/>
      <c r="N100" s="284" t="s">
        <v>313</v>
      </c>
      <c r="O100" s="59" t="s">
        <v>2</v>
      </c>
      <c r="P100" s="59">
        <f>+$P$99</f>
        <v>1586.1000000000001</v>
      </c>
      <c r="Q100" s="363">
        <f>+VLOOKUP(N100,'[28]Indice Pilonas-Espacio Publico'!$E$6:$P$24,12,)</f>
        <v>100584.7215831471</v>
      </c>
      <c r="R100" s="363">
        <f t="shared" si="57"/>
        <v>159537426.90302962</v>
      </c>
      <c r="S100" s="108">
        <f t="shared" si="58"/>
        <v>159537426.90302962</v>
      </c>
      <c r="T100" s="277"/>
      <c r="U100" s="277"/>
      <c r="V100" s="277"/>
      <c r="W100" s="408"/>
      <c r="X100" s="365">
        <f t="shared" si="37"/>
        <v>21905164205.653454</v>
      </c>
      <c r="Y100" s="365">
        <f t="shared" si="38"/>
        <v>8174268.9804712664</v>
      </c>
      <c r="Z100" s="365">
        <f t="shared" si="39"/>
        <v>8174268.9804712664</v>
      </c>
    </row>
    <row r="101" spans="1:26" s="280" customFormat="1" ht="15" customHeight="1">
      <c r="A101" s="292">
        <v>26</v>
      </c>
      <c r="B101" s="41">
        <f t="shared" si="40"/>
        <v>2</v>
      </c>
      <c r="C101" s="41">
        <f t="shared" si="41"/>
        <v>4</v>
      </c>
      <c r="D101" s="41">
        <f t="shared" si="51"/>
        <v>0</v>
      </c>
      <c r="E101" s="41">
        <f t="shared" si="48"/>
        <v>0</v>
      </c>
      <c r="F101" s="57" t="str">
        <f t="shared" si="42"/>
        <v>TRAMO PORTAL 20 DE JULIO A ESTACIÓN INTERMEDIA LA VICTORIA ALTERNATIVA 4</v>
      </c>
      <c r="G101" s="57" t="str">
        <f t="shared" si="43"/>
        <v>SEÑALIZACIÓN Y SEMAFORIZACIÓN - RAMAL 20 DE JULIO A LA VICTORIA</v>
      </c>
      <c r="H101" s="57" t="str">
        <f t="shared" si="44"/>
        <v>SEÑALIZACIÓN Y SEMAFORIZACIÓN</v>
      </c>
      <c r="I101" s="289">
        <f t="shared" si="45"/>
        <v>2004000000</v>
      </c>
      <c r="J101" s="377" t="s">
        <v>94</v>
      </c>
      <c r="K101" s="283"/>
      <c r="L101" s="43" t="s">
        <v>88</v>
      </c>
      <c r="M101" s="43"/>
      <c r="N101" s="76"/>
      <c r="O101" s="278"/>
      <c r="P101" s="288"/>
      <c r="Q101" s="108"/>
      <c r="R101" s="362">
        <f>+U101</f>
        <v>8174268.9804712664</v>
      </c>
      <c r="S101" s="108"/>
      <c r="T101" s="277"/>
      <c r="U101" s="277">
        <f>Y101</f>
        <v>8174268.9804712664</v>
      </c>
      <c r="V101" s="277"/>
      <c r="W101" s="408"/>
      <c r="X101" s="365">
        <f t="shared" si="37"/>
        <v>21905164205.653454</v>
      </c>
      <c r="Y101" s="365">
        <f t="shared" si="38"/>
        <v>8174268.9804712664</v>
      </c>
      <c r="Z101" s="365">
        <f t="shared" si="39"/>
        <v>8174268.9804712664</v>
      </c>
    </row>
    <row r="102" spans="1:26" s="280" customFormat="1" ht="15" customHeight="1">
      <c r="A102" s="292"/>
      <c r="B102" s="41">
        <f t="shared" si="40"/>
        <v>2</v>
      </c>
      <c r="C102" s="41">
        <f t="shared" si="41"/>
        <v>4</v>
      </c>
      <c r="D102" s="41">
        <f t="shared" si="51"/>
        <v>1</v>
      </c>
      <c r="E102" s="41">
        <f t="shared" si="48"/>
        <v>0</v>
      </c>
      <c r="F102" s="57" t="str">
        <f t="shared" si="42"/>
        <v>TRAMO PORTAL 20 DE JULIO A ESTACIÓN INTERMEDIA LA VICTORIA ALTERNATIVA 4</v>
      </c>
      <c r="G102" s="57" t="str">
        <f t="shared" si="43"/>
        <v>SEÑALIZACIÓN Y SEMAFORIZACIÓN - RAMAL 20 DE JULIO A LA VICTORIA</v>
      </c>
      <c r="H102" s="57" t="str">
        <f t="shared" si="44"/>
        <v>SEÑALIZACIÓN Y SEMAFORIZACIÓN</v>
      </c>
      <c r="I102" s="289">
        <f t="shared" si="45"/>
        <v>2004001000</v>
      </c>
      <c r="J102" s="377" t="s">
        <v>94</v>
      </c>
      <c r="K102" s="283"/>
      <c r="L102" s="43"/>
      <c r="M102" s="43" t="s">
        <v>318</v>
      </c>
      <c r="N102" s="381"/>
      <c r="O102" s="278"/>
      <c r="P102" s="288"/>
      <c r="Q102" s="108"/>
      <c r="R102" s="362">
        <f>+T102</f>
        <v>8174268.9804712664</v>
      </c>
      <c r="S102" s="108"/>
      <c r="T102" s="69">
        <f t="shared" ref="T102" si="59">Z102</f>
        <v>8174268.9804712664</v>
      </c>
      <c r="U102" s="277"/>
      <c r="V102" s="277"/>
      <c r="W102" s="408"/>
      <c r="X102" s="365">
        <f t="shared" si="37"/>
        <v>21901800665.115715</v>
      </c>
      <c r="Y102" s="365">
        <f t="shared" si="38"/>
        <v>4810728.4427315556</v>
      </c>
      <c r="Z102" s="365">
        <f t="shared" si="39"/>
        <v>8174268.9804712664</v>
      </c>
    </row>
    <row r="103" spans="1:26" s="280" customFormat="1" ht="15" customHeight="1">
      <c r="A103" s="292">
        <v>38</v>
      </c>
      <c r="B103" s="41">
        <f t="shared" si="40"/>
        <v>2</v>
      </c>
      <c r="C103" s="41">
        <f t="shared" si="41"/>
        <v>4</v>
      </c>
      <c r="D103" s="41">
        <f t="shared" si="51"/>
        <v>1</v>
      </c>
      <c r="E103" s="41">
        <f t="shared" si="48"/>
        <v>1</v>
      </c>
      <c r="F103" s="57" t="str">
        <f t="shared" si="42"/>
        <v>TRAMO PORTAL 20 DE JULIO A ESTACIÓN INTERMEDIA LA VICTORIA ALTERNATIVA 4</v>
      </c>
      <c r="G103" s="57" t="str">
        <f t="shared" si="43"/>
        <v>SEÑALIZACIÓN Y SEMAFORIZACIÓN - RAMAL 20 DE JULIO A LA VICTORIA</v>
      </c>
      <c r="H103" s="57" t="str">
        <f t="shared" si="44"/>
        <v>SEÑALIZACIÓN Y SEMAFORIZACIÓN</v>
      </c>
      <c r="I103" s="289">
        <f t="shared" si="45"/>
        <v>2004001001</v>
      </c>
      <c r="J103" s="377" t="s">
        <v>94</v>
      </c>
      <c r="K103" s="283"/>
      <c r="L103" s="43"/>
      <c r="M103" s="43"/>
      <c r="N103" s="284" t="s">
        <v>53</v>
      </c>
      <c r="O103" s="67" t="s">
        <v>69</v>
      </c>
      <c r="P103" s="59">
        <f>+[28]LongTramos!$H$12</f>
        <v>0.57447801236439977</v>
      </c>
      <c r="Q103" s="363">
        <f>+VLOOKUP(N103,'[28]Indice Señaliza y Semaforizac'!$E$4:$P$17,12,)*[28]InfoGeneral!$E$28</f>
        <v>5854950.8690441726</v>
      </c>
      <c r="R103" s="363">
        <f t="shared" ref="R103:R104" si="60">+S103</f>
        <v>3363540.5377397113</v>
      </c>
      <c r="S103" s="108">
        <f t="shared" ref="S103:S104" si="61">+P103*Q103</f>
        <v>3363540.5377397113</v>
      </c>
      <c r="T103" s="277"/>
      <c r="U103" s="277"/>
      <c r="V103" s="277"/>
      <c r="W103" s="408"/>
      <c r="X103" s="365">
        <f t="shared" si="37"/>
        <v>21896989936.672985</v>
      </c>
      <c r="Y103" s="365">
        <f t="shared" si="38"/>
        <v>1189799185.0081778</v>
      </c>
      <c r="Z103" s="365">
        <f t="shared" si="39"/>
        <v>4810728.4427315556</v>
      </c>
    </row>
    <row r="104" spans="1:26" s="280" customFormat="1" ht="15" customHeight="1">
      <c r="A104" s="292">
        <v>41</v>
      </c>
      <c r="B104" s="41">
        <f t="shared" si="40"/>
        <v>2</v>
      </c>
      <c r="C104" s="41">
        <f t="shared" si="41"/>
        <v>4</v>
      </c>
      <c r="D104" s="41">
        <f t="shared" si="51"/>
        <v>1</v>
      </c>
      <c r="E104" s="41">
        <f t="shared" si="48"/>
        <v>2</v>
      </c>
      <c r="F104" s="57" t="str">
        <f t="shared" si="42"/>
        <v>TRAMO PORTAL 20 DE JULIO A ESTACIÓN INTERMEDIA LA VICTORIA ALTERNATIVA 4</v>
      </c>
      <c r="G104" s="57" t="str">
        <f t="shared" si="43"/>
        <v>SEÑALIZACIÓN Y SEMAFORIZACIÓN - RAMAL 20 DE JULIO A LA VICTORIA</v>
      </c>
      <c r="H104" s="57" t="str">
        <f t="shared" si="44"/>
        <v>SEÑALIZACIÓN Y SEMAFORIZACIÓN</v>
      </c>
      <c r="I104" s="289">
        <f t="shared" si="45"/>
        <v>2004001002</v>
      </c>
      <c r="J104" s="377" t="s">
        <v>94</v>
      </c>
      <c r="K104" s="283"/>
      <c r="L104" s="43"/>
      <c r="M104" s="43"/>
      <c r="N104" s="284" t="s">
        <v>7</v>
      </c>
      <c r="O104" s="67" t="s">
        <v>69</v>
      </c>
      <c r="P104" s="59">
        <f>+[28]LongTramos!$H$12</f>
        <v>0.57447801236439977</v>
      </c>
      <c r="Q104" s="363">
        <f>+VLOOKUP(N104,'[28]Indice Señaliza y Semaforizac'!$E$4:$P$17,12,)*[28]InfoGeneral!$E$28</f>
        <v>8374086.2821396207</v>
      </c>
      <c r="R104" s="363">
        <f t="shared" si="60"/>
        <v>4810728.4427315556</v>
      </c>
      <c r="S104" s="108">
        <f t="shared" si="61"/>
        <v>4810728.4427315556</v>
      </c>
      <c r="T104" s="277"/>
      <c r="U104" s="277"/>
      <c r="V104" s="277"/>
      <c r="W104" s="408"/>
      <c r="X104" s="365">
        <f t="shared" si="37"/>
        <v>21896989936.672985</v>
      </c>
      <c r="Y104" s="365">
        <f t="shared" si="38"/>
        <v>1189799185.0081778</v>
      </c>
      <c r="Z104" s="365">
        <f t="shared" si="39"/>
        <v>1189799185.0081778</v>
      </c>
    </row>
    <row r="105" spans="1:26" s="280" customFormat="1" ht="15" customHeight="1">
      <c r="A105" s="292">
        <v>47</v>
      </c>
      <c r="B105" s="41">
        <f t="shared" si="40"/>
        <v>2</v>
      </c>
      <c r="C105" s="41">
        <f t="shared" si="41"/>
        <v>5</v>
      </c>
      <c r="D105" s="41">
        <f t="shared" si="51"/>
        <v>0</v>
      </c>
      <c r="E105" s="41">
        <f t="shared" si="48"/>
        <v>0</v>
      </c>
      <c r="F105" s="57" t="str">
        <f t="shared" si="42"/>
        <v>TRAMO PORTAL 20 DE JULIO A ESTACIÓN INTERMEDIA LA VICTORIA ALTERNATIVA 4</v>
      </c>
      <c r="G105" s="57" t="str">
        <f t="shared" si="43"/>
        <v>PAVIMENTOS - RAMAL 20 DE JULIO A LA VICTORIA</v>
      </c>
      <c r="H105" s="57" t="str">
        <f t="shared" si="44"/>
        <v>PAVIMENTOS</v>
      </c>
      <c r="I105" s="289">
        <f t="shared" si="45"/>
        <v>2005000000</v>
      </c>
      <c r="J105" s="377" t="s">
        <v>94</v>
      </c>
      <c r="K105" s="283"/>
      <c r="L105" s="43" t="s">
        <v>89</v>
      </c>
      <c r="M105" s="43"/>
      <c r="N105" s="76"/>
      <c r="O105" s="67"/>
      <c r="P105" s="59"/>
      <c r="Q105" s="108"/>
      <c r="R105" s="362">
        <f>+U105</f>
        <v>1189799185.0081778</v>
      </c>
      <c r="S105" s="108"/>
      <c r="T105" s="277"/>
      <c r="U105" s="277">
        <f>Y105</f>
        <v>1189799185.0081778</v>
      </c>
      <c r="V105" s="277"/>
      <c r="W105" s="408"/>
      <c r="X105" s="365">
        <f t="shared" si="37"/>
        <v>21896989936.672985</v>
      </c>
      <c r="Y105" s="365">
        <f t="shared" si="38"/>
        <v>1189799185.0081778</v>
      </c>
      <c r="Z105" s="365">
        <f t="shared" si="39"/>
        <v>1189799185.0081778</v>
      </c>
    </row>
    <row r="106" spans="1:26" s="280" customFormat="1" ht="15" customHeight="1">
      <c r="A106" s="292"/>
      <c r="B106" s="41">
        <f t="shared" si="40"/>
        <v>2</v>
      </c>
      <c r="C106" s="41">
        <f t="shared" si="41"/>
        <v>5</v>
      </c>
      <c r="D106" s="41">
        <f t="shared" si="51"/>
        <v>1</v>
      </c>
      <c r="E106" s="41">
        <f t="shared" si="48"/>
        <v>0</v>
      </c>
      <c r="F106" s="57" t="str">
        <f t="shared" si="42"/>
        <v>TRAMO PORTAL 20 DE JULIO A ESTACIÓN INTERMEDIA LA VICTORIA ALTERNATIVA 4</v>
      </c>
      <c r="G106" s="57" t="str">
        <f t="shared" si="43"/>
        <v>PAVIMENTOS - RAMAL 20 DE JULIO A LA VICTORIA</v>
      </c>
      <c r="H106" s="57" t="str">
        <f t="shared" si="44"/>
        <v>PAVIMENTOS</v>
      </c>
      <c r="I106" s="289">
        <f t="shared" si="45"/>
        <v>2005001000</v>
      </c>
      <c r="J106" s="377" t="s">
        <v>94</v>
      </c>
      <c r="K106" s="283"/>
      <c r="L106" s="43"/>
      <c r="M106" s="43" t="s">
        <v>319</v>
      </c>
      <c r="N106" s="381"/>
      <c r="O106" s="67"/>
      <c r="P106" s="59"/>
      <c r="Q106" s="108"/>
      <c r="R106" s="362">
        <f>+T106</f>
        <v>1189799185.0081778</v>
      </c>
      <c r="S106" s="108"/>
      <c r="T106" s="69">
        <f>Z106</f>
        <v>1189799185.0081778</v>
      </c>
      <c r="U106" s="277"/>
      <c r="V106" s="277"/>
      <c r="W106" s="408"/>
      <c r="X106" s="365">
        <f t="shared" si="37"/>
        <v>21376510952.433727</v>
      </c>
      <c r="Y106" s="365">
        <f t="shared" si="38"/>
        <v>669320200.76892114</v>
      </c>
      <c r="Z106" s="365">
        <f t="shared" si="39"/>
        <v>1189799185.0081778</v>
      </c>
    </row>
    <row r="107" spans="1:26" s="280" customFormat="1" ht="15" customHeight="1">
      <c r="A107" s="292">
        <v>9</v>
      </c>
      <c r="B107" s="41">
        <f t="shared" si="40"/>
        <v>2</v>
      </c>
      <c r="C107" s="41">
        <f t="shared" si="41"/>
        <v>5</v>
      </c>
      <c r="D107" s="41">
        <f t="shared" si="51"/>
        <v>1</v>
      </c>
      <c r="E107" s="41">
        <f t="shared" si="48"/>
        <v>1</v>
      </c>
      <c r="F107" s="57" t="str">
        <f t="shared" si="42"/>
        <v>TRAMO PORTAL 20 DE JULIO A ESTACIÓN INTERMEDIA LA VICTORIA ALTERNATIVA 4</v>
      </c>
      <c r="G107" s="57" t="str">
        <f t="shared" si="43"/>
        <v>PAVIMENTOS - RAMAL 20 DE JULIO A LA VICTORIA</v>
      </c>
      <c r="H107" s="57" t="str">
        <f t="shared" si="44"/>
        <v>PAVIMENTOS</v>
      </c>
      <c r="I107" s="289">
        <f t="shared" si="45"/>
        <v>2005001001</v>
      </c>
      <c r="J107" s="377" t="s">
        <v>94</v>
      </c>
      <c r="K107" s="283"/>
      <c r="L107" s="284"/>
      <c r="M107" s="284"/>
      <c r="N107" s="284" t="s">
        <v>304</v>
      </c>
      <c r="O107" s="67" t="s">
        <v>2</v>
      </c>
      <c r="P107" s="288">
        <f>+[28]MemoriaPavimentos!$F$14</f>
        <v>3986.4071856287424</v>
      </c>
      <c r="Q107" s="363">
        <f>+VLOOKUP(N107,'[28]Indice Pavimentos'!$E$4:$P$26,12,)</f>
        <v>130563.4271671036</v>
      </c>
      <c r="R107" s="363">
        <f t="shared" ref="R107:R108" si="62">+S107</f>
        <v>520478984.23925674</v>
      </c>
      <c r="S107" s="108">
        <f t="shared" ref="S107:S108" si="63">+P107*Q107</f>
        <v>520478984.23925674</v>
      </c>
      <c r="T107" s="277"/>
      <c r="U107" s="277"/>
      <c r="V107" s="277"/>
      <c r="W107" s="408"/>
      <c r="X107" s="365">
        <f t="shared" si="37"/>
        <v>20707190751.664806</v>
      </c>
      <c r="Y107" s="365">
        <f t="shared" si="38"/>
        <v>69768976.627575144</v>
      </c>
      <c r="Z107" s="365">
        <f t="shared" si="39"/>
        <v>669320200.76892114</v>
      </c>
    </row>
    <row r="108" spans="1:26" s="280" customFormat="1" ht="15" customHeight="1">
      <c r="A108" s="292">
        <v>9</v>
      </c>
      <c r="B108" s="41">
        <f t="shared" si="40"/>
        <v>2</v>
      </c>
      <c r="C108" s="41">
        <f t="shared" si="41"/>
        <v>5</v>
      </c>
      <c r="D108" s="41">
        <f t="shared" si="51"/>
        <v>1</v>
      </c>
      <c r="E108" s="41">
        <f t="shared" si="48"/>
        <v>2</v>
      </c>
      <c r="F108" s="57" t="str">
        <f t="shared" si="42"/>
        <v>TRAMO PORTAL 20 DE JULIO A ESTACIÓN INTERMEDIA LA VICTORIA ALTERNATIVA 4</v>
      </c>
      <c r="G108" s="57" t="str">
        <f t="shared" si="43"/>
        <v>PAVIMENTOS - RAMAL 20 DE JULIO A LA VICTORIA</v>
      </c>
      <c r="H108" s="57" t="str">
        <f t="shared" si="44"/>
        <v>PAVIMENTOS</v>
      </c>
      <c r="I108" s="289">
        <f t="shared" si="45"/>
        <v>2005001002</v>
      </c>
      <c r="J108" s="377" t="s">
        <v>94</v>
      </c>
      <c r="K108" s="283"/>
      <c r="L108" s="284"/>
      <c r="M108" s="284"/>
      <c r="N108" s="284" t="s">
        <v>71</v>
      </c>
      <c r="O108" s="67" t="s">
        <v>2</v>
      </c>
      <c r="P108" s="288">
        <f>+[28]MemoriaPavimentos!$F$14</f>
        <v>3986.4071856287424</v>
      </c>
      <c r="Q108" s="363">
        <f>+VLOOKUP(N108,'[28]Indice Pavimentos'!$E$4:$P$26,12,)</f>
        <v>167900.6106505788</v>
      </c>
      <c r="R108" s="363">
        <f t="shared" si="62"/>
        <v>669320200.76892114</v>
      </c>
      <c r="S108" s="108">
        <f t="shared" si="63"/>
        <v>669320200.76892114</v>
      </c>
      <c r="T108" s="277"/>
      <c r="U108" s="277"/>
      <c r="V108" s="277"/>
      <c r="W108" s="408"/>
      <c r="X108" s="365">
        <f t="shared" si="37"/>
        <v>20707190751.664806</v>
      </c>
      <c r="Y108" s="365">
        <f t="shared" si="38"/>
        <v>69768976.627575144</v>
      </c>
      <c r="Z108" s="365">
        <f t="shared" si="39"/>
        <v>69768976.627575144</v>
      </c>
    </row>
    <row r="109" spans="1:26" s="280" customFormat="1" ht="15" customHeight="1">
      <c r="A109" s="292">
        <v>47</v>
      </c>
      <c r="B109" s="41">
        <f t="shared" si="40"/>
        <v>2</v>
      </c>
      <c r="C109" s="41">
        <f t="shared" si="41"/>
        <v>6</v>
      </c>
      <c r="D109" s="41">
        <f t="shared" si="51"/>
        <v>0</v>
      </c>
      <c r="E109" s="41">
        <f t="shared" si="48"/>
        <v>0</v>
      </c>
      <c r="F109" s="57" t="str">
        <f t="shared" si="42"/>
        <v>TRAMO PORTAL 20 DE JULIO A ESTACIÓN INTERMEDIA LA VICTORIA ALTERNATIVA 4</v>
      </c>
      <c r="G109" s="57" t="str">
        <f t="shared" si="43"/>
        <v>ARQUEOLOGÍA - RAMAL 20 DE JULIO A LA VICTORIA</v>
      </c>
      <c r="H109" s="57" t="str">
        <f t="shared" si="44"/>
        <v>ARQUEOLOGÍA</v>
      </c>
      <c r="I109" s="289">
        <f t="shared" si="45"/>
        <v>2006000000</v>
      </c>
      <c r="J109" s="377" t="s">
        <v>94</v>
      </c>
      <c r="K109" s="283"/>
      <c r="L109" s="43" t="s">
        <v>90</v>
      </c>
      <c r="M109" s="43"/>
      <c r="N109" s="76"/>
      <c r="O109" s="67"/>
      <c r="P109" s="59"/>
      <c r="Q109" s="108"/>
      <c r="R109" s="362">
        <f>+U109</f>
        <v>69768976.627575144</v>
      </c>
      <c r="S109" s="108"/>
      <c r="T109" s="277"/>
      <c r="U109" s="277">
        <f>Y109</f>
        <v>69768976.627575144</v>
      </c>
      <c r="V109" s="277"/>
      <c r="W109" s="408"/>
      <c r="X109" s="365">
        <f t="shared" si="37"/>
        <v>20707190751.664806</v>
      </c>
      <c r="Y109" s="365">
        <f t="shared" si="38"/>
        <v>69768976.627575144</v>
      </c>
      <c r="Z109" s="365">
        <f t="shared" si="39"/>
        <v>69768976.627575144</v>
      </c>
    </row>
    <row r="110" spans="1:26" s="280" customFormat="1" ht="15" customHeight="1">
      <c r="A110" s="292"/>
      <c r="B110" s="41">
        <f t="shared" si="40"/>
        <v>2</v>
      </c>
      <c r="C110" s="41">
        <f t="shared" si="41"/>
        <v>6</v>
      </c>
      <c r="D110" s="41">
        <f t="shared" si="51"/>
        <v>1</v>
      </c>
      <c r="E110" s="41">
        <f t="shared" si="48"/>
        <v>0</v>
      </c>
      <c r="F110" s="57" t="str">
        <f t="shared" si="42"/>
        <v>TRAMO PORTAL 20 DE JULIO A ESTACIÓN INTERMEDIA LA VICTORIA ALTERNATIVA 4</v>
      </c>
      <c r="G110" s="57" t="str">
        <f t="shared" si="43"/>
        <v>ARQUEOLOGÍA - RAMAL 20 DE JULIO A LA VICTORIA</v>
      </c>
      <c r="H110" s="57" t="str">
        <f t="shared" si="44"/>
        <v>ARQUEOLOGÍA</v>
      </c>
      <c r="I110" s="289">
        <f t="shared" si="45"/>
        <v>2006001000</v>
      </c>
      <c r="J110" s="377" t="s">
        <v>94</v>
      </c>
      <c r="K110" s="283"/>
      <c r="L110" s="43"/>
      <c r="M110" s="43" t="s">
        <v>320</v>
      </c>
      <c r="N110" s="381"/>
      <c r="O110" s="67"/>
      <c r="P110" s="59"/>
      <c r="Q110" s="108"/>
      <c r="R110" s="362">
        <f>+T110</f>
        <v>69768976.627575144</v>
      </c>
      <c r="S110" s="108"/>
      <c r="T110" s="69">
        <f>Z110</f>
        <v>69768976.627575144</v>
      </c>
      <c r="U110" s="277"/>
      <c r="V110" s="277"/>
      <c r="W110" s="408"/>
      <c r="X110" s="365">
        <f t="shared" si="37"/>
        <v>20637421775.037231</v>
      </c>
      <c r="Y110" s="365">
        <f t="shared" si="38"/>
        <v>19899361225.599625</v>
      </c>
      <c r="Z110" s="365">
        <f t="shared" si="39"/>
        <v>69768976.627575144</v>
      </c>
    </row>
    <row r="111" spans="1:26" s="280" customFormat="1" ht="15" customHeight="1">
      <c r="A111" s="292">
        <v>9</v>
      </c>
      <c r="B111" s="41">
        <f t="shared" si="40"/>
        <v>2</v>
      </c>
      <c r="C111" s="41">
        <f t="shared" si="41"/>
        <v>6</v>
      </c>
      <c r="D111" s="41">
        <f t="shared" si="51"/>
        <v>1</v>
      </c>
      <c r="E111" s="41">
        <f t="shared" si="48"/>
        <v>1</v>
      </c>
      <c r="F111" s="57" t="str">
        <f t="shared" si="42"/>
        <v>TRAMO PORTAL 20 DE JULIO A ESTACIÓN INTERMEDIA LA VICTORIA ALTERNATIVA 4</v>
      </c>
      <c r="G111" s="57" t="str">
        <f t="shared" si="43"/>
        <v>ARQUEOLOGÍA - RAMAL 20 DE JULIO A LA VICTORIA</v>
      </c>
      <c r="H111" s="57" t="str">
        <f t="shared" si="44"/>
        <v>ARQUEOLOGÍA</v>
      </c>
      <c r="I111" s="289">
        <f t="shared" si="45"/>
        <v>2006001001</v>
      </c>
      <c r="J111" s="377" t="s">
        <v>94</v>
      </c>
      <c r="K111" s="283"/>
      <c r="L111" s="284"/>
      <c r="M111" s="284"/>
      <c r="N111" s="284" t="s">
        <v>52</v>
      </c>
      <c r="O111" s="67" t="s">
        <v>69</v>
      </c>
      <c r="P111" s="59">
        <f>+[28]LongTramos!$H$12</f>
        <v>0.57447801236439977</v>
      </c>
      <c r="Q111" s="363">
        <f>+'[28]Indice Arqueologia'!$O$14*[28]InfoGeneral!$E$28</f>
        <v>121447601.34582779</v>
      </c>
      <c r="R111" s="363">
        <f>+S111</f>
        <v>69768976.627575144</v>
      </c>
      <c r="S111" s="108">
        <f t="shared" ref="S111" si="64">+P111*Q111</f>
        <v>69768976.627575144</v>
      </c>
      <c r="T111" s="277"/>
      <c r="U111" s="277"/>
      <c r="V111" s="277"/>
      <c r="W111" s="408"/>
      <c r="X111" s="365">
        <f t="shared" si="37"/>
        <v>20637421775.037231</v>
      </c>
      <c r="Y111" s="365">
        <f t="shared" si="38"/>
        <v>19899361225.599625</v>
      </c>
      <c r="Z111" s="365">
        <f t="shared" si="39"/>
        <v>18367856781.099224</v>
      </c>
    </row>
    <row r="112" spans="1:26" s="71" customFormat="1" ht="15" customHeight="1">
      <c r="A112" s="292">
        <v>7</v>
      </c>
      <c r="B112" s="41">
        <f t="shared" si="40"/>
        <v>2</v>
      </c>
      <c r="C112" s="41">
        <f t="shared" si="41"/>
        <v>7</v>
      </c>
      <c r="D112" s="41">
        <f t="shared" si="51"/>
        <v>0</v>
      </c>
      <c r="E112" s="41">
        <f t="shared" si="48"/>
        <v>0</v>
      </c>
      <c r="F112" s="57" t="str">
        <f t="shared" si="42"/>
        <v>TRAMO PORTAL 20 DE JULIO A ESTACIÓN INTERMEDIA LA VICTORIA ALTERNATIVA 4</v>
      </c>
      <c r="G112" s="57" t="str">
        <f t="shared" si="43"/>
        <v>ESTACIÓN INTERMEDIA LA VICTORIA</v>
      </c>
      <c r="H112" s="57" t="str">
        <f t="shared" si="44"/>
        <v>EDIFICACIÓN - ESTACIÓN LA VICTORIA</v>
      </c>
      <c r="I112" s="289">
        <f t="shared" si="45"/>
        <v>2007000000</v>
      </c>
      <c r="J112" s="377" t="s">
        <v>94</v>
      </c>
      <c r="K112" s="285"/>
      <c r="L112" s="43" t="s">
        <v>83</v>
      </c>
      <c r="M112" s="44"/>
      <c r="N112" s="78"/>
      <c r="O112" s="38"/>
      <c r="P112" s="56"/>
      <c r="Q112" s="362"/>
      <c r="R112" s="362">
        <f>+U112</f>
        <v>19899361225.599625</v>
      </c>
      <c r="S112" s="362"/>
      <c r="T112" s="69"/>
      <c r="U112" s="69">
        <f>Y112</f>
        <v>19899361225.599625</v>
      </c>
      <c r="V112" s="69"/>
      <c r="W112" s="407"/>
      <c r="X112" s="365">
        <f t="shared" si="37"/>
        <v>20637421775.037231</v>
      </c>
      <c r="Y112" s="365">
        <f t="shared" si="38"/>
        <v>19899361225.599625</v>
      </c>
      <c r="Z112" s="365">
        <f t="shared" si="39"/>
        <v>18367856781.099224</v>
      </c>
    </row>
    <row r="113" spans="1:26" s="71" customFormat="1" ht="15" customHeight="1">
      <c r="A113" s="292">
        <v>8</v>
      </c>
      <c r="B113" s="41">
        <f t="shared" si="40"/>
        <v>2</v>
      </c>
      <c r="C113" s="41">
        <f t="shared" si="41"/>
        <v>7</v>
      </c>
      <c r="D113" s="41">
        <f t="shared" si="51"/>
        <v>1</v>
      </c>
      <c r="E113" s="41">
        <f t="shared" si="48"/>
        <v>0</v>
      </c>
      <c r="F113" s="57" t="str">
        <f t="shared" si="42"/>
        <v>TRAMO PORTAL 20 DE JULIO A ESTACIÓN INTERMEDIA LA VICTORIA ALTERNATIVA 4</v>
      </c>
      <c r="G113" s="57" t="str">
        <f t="shared" si="43"/>
        <v>ESTACIÓN INTERMEDIA LA VICTORIA</v>
      </c>
      <c r="H113" s="57" t="str">
        <f t="shared" si="44"/>
        <v>EDIFICACIÓN - ESTACIÓN LA VICTORIA</v>
      </c>
      <c r="I113" s="289">
        <f t="shared" si="45"/>
        <v>2007001000</v>
      </c>
      <c r="J113" s="377" t="s">
        <v>94</v>
      </c>
      <c r="K113" s="285"/>
      <c r="L113" s="43"/>
      <c r="M113" s="43" t="s">
        <v>92</v>
      </c>
      <c r="N113" s="78"/>
      <c r="O113" s="38"/>
      <c r="P113" s="56"/>
      <c r="Q113" s="362"/>
      <c r="R113" s="362">
        <f>+T113</f>
        <v>18367856781.099224</v>
      </c>
      <c r="S113" s="362"/>
      <c r="T113" s="69">
        <f>Z113</f>
        <v>18367856781.099224</v>
      </c>
      <c r="U113" s="69"/>
      <c r="V113" s="69"/>
      <c r="W113" s="407"/>
      <c r="X113" s="365">
        <f t="shared" si="37"/>
        <v>19537041809.34119</v>
      </c>
      <c r="Y113" s="365">
        <f t="shared" si="38"/>
        <v>18798981259.903584</v>
      </c>
      <c r="Z113" s="365">
        <f t="shared" si="39"/>
        <v>18367856781.099224</v>
      </c>
    </row>
    <row r="114" spans="1:26" s="280" customFormat="1" ht="15" customHeight="1">
      <c r="A114" s="292">
        <v>9</v>
      </c>
      <c r="B114" s="41">
        <f t="shared" si="40"/>
        <v>2</v>
      </c>
      <c r="C114" s="41">
        <f t="shared" si="41"/>
        <v>7</v>
      </c>
      <c r="D114" s="41">
        <f t="shared" si="51"/>
        <v>1</v>
      </c>
      <c r="E114" s="41">
        <f t="shared" si="48"/>
        <v>1</v>
      </c>
      <c r="F114" s="57" t="str">
        <f t="shared" si="42"/>
        <v>TRAMO PORTAL 20 DE JULIO A ESTACIÓN INTERMEDIA LA VICTORIA ALTERNATIVA 4</v>
      </c>
      <c r="G114" s="57" t="str">
        <f t="shared" si="43"/>
        <v>ESTACIÓN INTERMEDIA LA VICTORIA</v>
      </c>
      <c r="H114" s="57" t="str">
        <f t="shared" si="44"/>
        <v>EDIFICACIÓN - ESTACIÓN LA VICTORIA</v>
      </c>
      <c r="I114" s="289">
        <f t="shared" si="45"/>
        <v>2007001001</v>
      </c>
      <c r="J114" s="377" t="s">
        <v>94</v>
      </c>
      <c r="K114" s="283"/>
      <c r="L114" s="284"/>
      <c r="M114" s="284"/>
      <c r="N114" s="284" t="s">
        <v>304</v>
      </c>
      <c r="O114" s="288" t="s">
        <v>2</v>
      </c>
      <c r="P114" s="288">
        <f>+[27]Cantidades!$J$17</f>
        <v>3496</v>
      </c>
      <c r="Q114" s="363">
        <f>+VLOOKUP(N114,'[28]Indice Estaciones-Edificaciones'!E$4:P$550,12,FALSE)</f>
        <v>314753.99476431432</v>
      </c>
      <c r="R114" s="363">
        <f t="shared" ref="R114:R124" si="65">+S114</f>
        <v>1100379965.6960428</v>
      </c>
      <c r="S114" s="108">
        <f t="shared" ref="S114:S124" si="66">+P114*Q114</f>
        <v>1100379965.6960428</v>
      </c>
      <c r="T114" s="277"/>
      <c r="U114" s="277"/>
      <c r="V114" s="277"/>
      <c r="W114" s="408"/>
      <c r="X114" s="365">
        <f t="shared" si="37"/>
        <v>15671491656.192209</v>
      </c>
      <c r="Y114" s="365">
        <f t="shared" si="38"/>
        <v>14933431106.754602</v>
      </c>
      <c r="Z114" s="365">
        <f t="shared" si="39"/>
        <v>17267476815.403183</v>
      </c>
    </row>
    <row r="115" spans="1:26" s="280" customFormat="1" ht="15" customHeight="1">
      <c r="A115" s="292">
        <v>9</v>
      </c>
      <c r="B115" s="41">
        <f t="shared" si="40"/>
        <v>2</v>
      </c>
      <c r="C115" s="41">
        <f t="shared" si="41"/>
        <v>7</v>
      </c>
      <c r="D115" s="41">
        <f t="shared" si="51"/>
        <v>1</v>
      </c>
      <c r="E115" s="41">
        <f t="shared" si="48"/>
        <v>2</v>
      </c>
      <c r="F115" s="57" t="str">
        <f t="shared" si="42"/>
        <v>TRAMO PORTAL 20 DE JULIO A ESTACIÓN INTERMEDIA LA VICTORIA ALTERNATIVA 4</v>
      </c>
      <c r="G115" s="57" t="str">
        <f t="shared" si="43"/>
        <v>ESTACIÓN INTERMEDIA LA VICTORIA</v>
      </c>
      <c r="H115" s="57" t="str">
        <f t="shared" si="44"/>
        <v>EDIFICACIÓN - ESTACIÓN LA VICTORIA</v>
      </c>
      <c r="I115" s="289">
        <f t="shared" si="45"/>
        <v>2007001002</v>
      </c>
      <c r="J115" s="377" t="s">
        <v>94</v>
      </c>
      <c r="K115" s="283"/>
      <c r="L115" s="284"/>
      <c r="M115" s="284"/>
      <c r="N115" s="284" t="s">
        <v>47</v>
      </c>
      <c r="O115" s="278" t="s">
        <v>2</v>
      </c>
      <c r="P115" s="288">
        <f>+$P$114</f>
        <v>3496</v>
      </c>
      <c r="Q115" s="363">
        <f>+VLOOKUP(N115,'[28]Indice Estaciones-Edificaciones'!E$4:P$550,12,FALSE)</f>
        <v>1105706.5655460474</v>
      </c>
      <c r="R115" s="363">
        <f t="shared" si="65"/>
        <v>3865550153.1489816</v>
      </c>
      <c r="S115" s="108">
        <f t="shared" si="66"/>
        <v>3865550153.1489816</v>
      </c>
      <c r="T115" s="277"/>
      <c r="U115" s="277"/>
      <c r="V115" s="277"/>
      <c r="W115" s="408"/>
      <c r="X115" s="365">
        <f t="shared" si="37"/>
        <v>11711124699.379353</v>
      </c>
      <c r="Y115" s="365">
        <f t="shared" si="38"/>
        <v>10973064149.941746</v>
      </c>
      <c r="Z115" s="365">
        <f t="shared" si="39"/>
        <v>13401926662.254202</v>
      </c>
    </row>
    <row r="116" spans="1:26" s="280" customFormat="1" ht="15" customHeight="1">
      <c r="A116" s="292">
        <v>9</v>
      </c>
      <c r="B116" s="41">
        <f t="shared" si="40"/>
        <v>2</v>
      </c>
      <c r="C116" s="41">
        <f t="shared" si="41"/>
        <v>7</v>
      </c>
      <c r="D116" s="41">
        <f t="shared" si="51"/>
        <v>1</v>
      </c>
      <c r="E116" s="41">
        <f t="shared" si="48"/>
        <v>3</v>
      </c>
      <c r="F116" s="57" t="str">
        <f t="shared" si="42"/>
        <v>TRAMO PORTAL 20 DE JULIO A ESTACIÓN INTERMEDIA LA VICTORIA ALTERNATIVA 4</v>
      </c>
      <c r="G116" s="57" t="str">
        <f t="shared" si="43"/>
        <v>ESTACIÓN INTERMEDIA LA VICTORIA</v>
      </c>
      <c r="H116" s="57" t="str">
        <f t="shared" si="44"/>
        <v>EDIFICACIÓN - ESTACIÓN LA VICTORIA</v>
      </c>
      <c r="I116" s="289">
        <f t="shared" si="45"/>
        <v>2007001003</v>
      </c>
      <c r="J116" s="377" t="s">
        <v>94</v>
      </c>
      <c r="K116" s="283"/>
      <c r="L116" s="284"/>
      <c r="M116" s="284"/>
      <c r="N116" s="284" t="s">
        <v>48</v>
      </c>
      <c r="O116" s="278" t="s">
        <v>2</v>
      </c>
      <c r="P116" s="288">
        <f t="shared" ref="P116:P124" si="67">+$P$114</f>
        <v>3496</v>
      </c>
      <c r="Q116" s="363">
        <f>+VLOOKUP(N116,'[28]Indice Estaciones-Edificaciones'!E$4:P$550,12,FALSE)</f>
        <v>1132828.0768915494</v>
      </c>
      <c r="R116" s="363">
        <f t="shared" si="65"/>
        <v>3960366956.8128567</v>
      </c>
      <c r="S116" s="108">
        <f t="shared" si="66"/>
        <v>3960366956.8128567</v>
      </c>
      <c r="T116" s="277"/>
      <c r="U116" s="277"/>
      <c r="V116" s="277"/>
      <c r="W116" s="408"/>
      <c r="X116" s="365">
        <f t="shared" si="37"/>
        <v>5992285176.1852474</v>
      </c>
      <c r="Y116" s="365">
        <f t="shared" si="38"/>
        <v>5254224626.7476406</v>
      </c>
      <c r="Z116" s="365">
        <f t="shared" si="39"/>
        <v>9441559705.4413452</v>
      </c>
    </row>
    <row r="117" spans="1:26" s="280" customFormat="1" ht="15" customHeight="1">
      <c r="A117" s="292">
        <v>9</v>
      </c>
      <c r="B117" s="41">
        <f t="shared" si="40"/>
        <v>2</v>
      </c>
      <c r="C117" s="41">
        <f t="shared" si="41"/>
        <v>7</v>
      </c>
      <c r="D117" s="41">
        <f t="shared" si="51"/>
        <v>1</v>
      </c>
      <c r="E117" s="41">
        <f t="shared" si="48"/>
        <v>4</v>
      </c>
      <c r="F117" s="57" t="str">
        <f t="shared" si="42"/>
        <v>TRAMO PORTAL 20 DE JULIO A ESTACIÓN INTERMEDIA LA VICTORIA ALTERNATIVA 4</v>
      </c>
      <c r="G117" s="57" t="str">
        <f t="shared" si="43"/>
        <v>ESTACIÓN INTERMEDIA LA VICTORIA</v>
      </c>
      <c r="H117" s="57" t="str">
        <f t="shared" si="44"/>
        <v>EDIFICACIÓN - ESTACIÓN LA VICTORIA</v>
      </c>
      <c r="I117" s="289">
        <f t="shared" si="45"/>
        <v>2007001004</v>
      </c>
      <c r="J117" s="377" t="s">
        <v>94</v>
      </c>
      <c r="K117" s="283"/>
      <c r="L117" s="284"/>
      <c r="M117" s="284"/>
      <c r="N117" s="284" t="s">
        <v>64</v>
      </c>
      <c r="O117" s="278" t="s">
        <v>2</v>
      </c>
      <c r="P117" s="288">
        <f t="shared" si="67"/>
        <v>3496</v>
      </c>
      <c r="Q117" s="363">
        <f>+VLOOKUP(N117,'[28]Indice Estaciones-Edificaciones'!E$4:P$550,12,FALSE)</f>
        <v>1635823.6622408764</v>
      </c>
      <c r="R117" s="363">
        <f t="shared" si="65"/>
        <v>5718839523.1941042</v>
      </c>
      <c r="S117" s="108">
        <f t="shared" si="66"/>
        <v>5718839523.1941042</v>
      </c>
      <c r="T117" s="277"/>
      <c r="U117" s="277"/>
      <c r="V117" s="277"/>
      <c r="W117" s="408"/>
      <c r="X117" s="365">
        <f t="shared" si="37"/>
        <v>5454434883.8836937</v>
      </c>
      <c r="Y117" s="365">
        <f t="shared" si="38"/>
        <v>4716374334.4460869</v>
      </c>
      <c r="Z117" s="365">
        <f t="shared" si="39"/>
        <v>3722720182.247242</v>
      </c>
    </row>
    <row r="118" spans="1:26" s="280" customFormat="1" ht="15" customHeight="1">
      <c r="A118" s="292">
        <v>9</v>
      </c>
      <c r="B118" s="41">
        <f t="shared" si="40"/>
        <v>2</v>
      </c>
      <c r="C118" s="41">
        <f t="shared" si="41"/>
        <v>7</v>
      </c>
      <c r="D118" s="41">
        <f t="shared" si="51"/>
        <v>1</v>
      </c>
      <c r="E118" s="41">
        <f t="shared" si="48"/>
        <v>5</v>
      </c>
      <c r="F118" s="57" t="str">
        <f t="shared" si="42"/>
        <v>TRAMO PORTAL 20 DE JULIO A ESTACIÓN INTERMEDIA LA VICTORIA ALTERNATIVA 4</v>
      </c>
      <c r="G118" s="57" t="str">
        <f t="shared" si="43"/>
        <v>ESTACIÓN INTERMEDIA LA VICTORIA</v>
      </c>
      <c r="H118" s="57" t="str">
        <f t="shared" si="44"/>
        <v>EDIFICACIÓN - ESTACIÓN LA VICTORIA</v>
      </c>
      <c r="I118" s="289">
        <f t="shared" si="45"/>
        <v>2007001005</v>
      </c>
      <c r="J118" s="377" t="s">
        <v>94</v>
      </c>
      <c r="K118" s="283"/>
      <c r="L118" s="284"/>
      <c r="M118" s="284"/>
      <c r="N118" s="284" t="s">
        <v>66</v>
      </c>
      <c r="O118" s="278" t="s">
        <v>2</v>
      </c>
      <c r="P118" s="288">
        <f t="shared" si="67"/>
        <v>3496</v>
      </c>
      <c r="Q118" s="363">
        <f>+VLOOKUP(N118,'[28]Indice Estaciones-Edificaciones'!E$4:P$550,12,FALSE)</f>
        <v>153847.33761486085</v>
      </c>
      <c r="R118" s="363">
        <f t="shared" si="65"/>
        <v>537850292.30155349</v>
      </c>
      <c r="S118" s="108">
        <f t="shared" si="66"/>
        <v>537850292.30155349</v>
      </c>
      <c r="T118" s="277"/>
      <c r="U118" s="277"/>
      <c r="V118" s="277"/>
      <c r="W118" s="408"/>
      <c r="X118" s="365">
        <f t="shared" si="37"/>
        <v>5020558306.9448996</v>
      </c>
      <c r="Y118" s="365">
        <f t="shared" si="38"/>
        <v>4282497757.5072923</v>
      </c>
      <c r="Z118" s="365">
        <f t="shared" si="39"/>
        <v>3184869889.9456882</v>
      </c>
    </row>
    <row r="119" spans="1:26" s="280" customFormat="1" ht="15" customHeight="1">
      <c r="A119" s="292"/>
      <c r="B119" s="41">
        <f t="shared" si="40"/>
        <v>2</v>
      </c>
      <c r="C119" s="41">
        <f t="shared" si="41"/>
        <v>7</v>
      </c>
      <c r="D119" s="41">
        <f t="shared" si="51"/>
        <v>1</v>
      </c>
      <c r="E119" s="41">
        <f t="shared" si="48"/>
        <v>6</v>
      </c>
      <c r="F119" s="57" t="str">
        <f t="shared" si="42"/>
        <v>TRAMO PORTAL 20 DE JULIO A ESTACIÓN INTERMEDIA LA VICTORIA ALTERNATIVA 4</v>
      </c>
      <c r="G119" s="57" t="str">
        <f t="shared" si="43"/>
        <v>ESTACIÓN INTERMEDIA LA VICTORIA</v>
      </c>
      <c r="H119" s="57" t="str">
        <f t="shared" si="44"/>
        <v>EDIFICACIÓN - ESTACIÓN LA VICTORIA</v>
      </c>
      <c r="I119" s="289">
        <f t="shared" si="45"/>
        <v>2007001006</v>
      </c>
      <c r="J119" s="377" t="s">
        <v>94</v>
      </c>
      <c r="K119" s="283"/>
      <c r="L119" s="284"/>
      <c r="M119" s="284"/>
      <c r="N119" s="284" t="s">
        <v>67</v>
      </c>
      <c r="O119" s="278" t="s">
        <v>2</v>
      </c>
      <c r="P119" s="288">
        <f t="shared" si="67"/>
        <v>3496</v>
      </c>
      <c r="Q119" s="363">
        <f>+VLOOKUP(N119,'[28]Indice Estaciones-Edificaciones'!E$4:P$550,12,FALSE)</f>
        <v>124106.57235091378</v>
      </c>
      <c r="R119" s="363">
        <f t="shared" si="65"/>
        <v>433876576.93879455</v>
      </c>
      <c r="S119" s="108">
        <f t="shared" si="66"/>
        <v>433876576.93879455</v>
      </c>
      <c r="T119" s="277"/>
      <c r="U119" s="277"/>
      <c r="V119" s="277"/>
      <c r="W119" s="408"/>
      <c r="X119" s="365">
        <f t="shared" si="37"/>
        <v>4869045122.4099865</v>
      </c>
      <c r="Y119" s="365">
        <f t="shared" si="38"/>
        <v>4130984572.9723787</v>
      </c>
      <c r="Z119" s="365">
        <f t="shared" si="39"/>
        <v>2750993313.0068936</v>
      </c>
    </row>
    <row r="120" spans="1:26" s="280" customFormat="1" ht="15" customHeight="1">
      <c r="A120" s="292"/>
      <c r="B120" s="41">
        <f t="shared" si="40"/>
        <v>2</v>
      </c>
      <c r="C120" s="41">
        <f t="shared" si="41"/>
        <v>7</v>
      </c>
      <c r="D120" s="41">
        <f t="shared" si="51"/>
        <v>1</v>
      </c>
      <c r="E120" s="41">
        <f t="shared" si="48"/>
        <v>7</v>
      </c>
      <c r="F120" s="57" t="str">
        <f t="shared" si="42"/>
        <v>TRAMO PORTAL 20 DE JULIO A ESTACIÓN INTERMEDIA LA VICTORIA ALTERNATIVA 4</v>
      </c>
      <c r="G120" s="57" t="str">
        <f t="shared" si="43"/>
        <v>ESTACIÓN INTERMEDIA LA VICTORIA</v>
      </c>
      <c r="H120" s="57" t="str">
        <f t="shared" si="44"/>
        <v>EDIFICACIÓN - ESTACIÓN LA VICTORIA</v>
      </c>
      <c r="I120" s="289">
        <f t="shared" si="45"/>
        <v>2007001007</v>
      </c>
      <c r="J120" s="377" t="s">
        <v>94</v>
      </c>
      <c r="K120" s="283"/>
      <c r="L120" s="284"/>
      <c r="M120" s="284"/>
      <c r="N120" s="284" t="s">
        <v>50</v>
      </c>
      <c r="O120" s="278" t="s">
        <v>2</v>
      </c>
      <c r="P120" s="288">
        <f t="shared" si="67"/>
        <v>3496</v>
      </c>
      <c r="Q120" s="363">
        <f>+VLOOKUP(N120,'[28]Indice Estaciones-Edificaciones'!E$4:P$550,12,FALSE)</f>
        <v>43339.011594654847</v>
      </c>
      <c r="R120" s="363">
        <f t="shared" si="65"/>
        <v>151513184.53491333</v>
      </c>
      <c r="S120" s="108">
        <f t="shared" si="66"/>
        <v>151513184.53491333</v>
      </c>
      <c r="T120" s="277"/>
      <c r="U120" s="277"/>
      <c r="V120" s="277"/>
      <c r="W120" s="408"/>
      <c r="X120" s="365">
        <f t="shared" si="37"/>
        <v>3083598642.1296854</v>
      </c>
      <c r="Y120" s="365">
        <f t="shared" si="38"/>
        <v>2345538092.6920776</v>
      </c>
      <c r="Z120" s="365">
        <f t="shared" si="39"/>
        <v>2599480128.4719801</v>
      </c>
    </row>
    <row r="121" spans="1:26" s="280" customFormat="1" ht="15" customHeight="1">
      <c r="A121" s="292">
        <v>9</v>
      </c>
      <c r="B121" s="41">
        <f t="shared" si="40"/>
        <v>2</v>
      </c>
      <c r="C121" s="41">
        <f t="shared" si="41"/>
        <v>7</v>
      </c>
      <c r="D121" s="41">
        <f t="shared" si="51"/>
        <v>1</v>
      </c>
      <c r="E121" s="41">
        <f t="shared" si="48"/>
        <v>8</v>
      </c>
      <c r="F121" s="57" t="str">
        <f t="shared" si="42"/>
        <v>TRAMO PORTAL 20 DE JULIO A ESTACIÓN INTERMEDIA LA VICTORIA ALTERNATIVA 4</v>
      </c>
      <c r="G121" s="57" t="str">
        <f t="shared" si="43"/>
        <v>ESTACIÓN INTERMEDIA LA VICTORIA</v>
      </c>
      <c r="H121" s="57" t="str">
        <f t="shared" si="44"/>
        <v>EDIFICACIÓN - ESTACIÓN LA VICTORIA</v>
      </c>
      <c r="I121" s="289">
        <f t="shared" si="45"/>
        <v>2007001008</v>
      </c>
      <c r="J121" s="377" t="s">
        <v>94</v>
      </c>
      <c r="K121" s="283"/>
      <c r="L121" s="284"/>
      <c r="M121" s="284"/>
      <c r="N121" s="284" t="s">
        <v>49</v>
      </c>
      <c r="O121" s="278" t="s">
        <v>2</v>
      </c>
      <c r="P121" s="288">
        <f t="shared" si="67"/>
        <v>3496</v>
      </c>
      <c r="Q121" s="363">
        <f>+VLOOKUP(N121,'[28]Indice Estaciones-Edificaciones'!E$4:P$550,12,FALSE)</f>
        <v>510711.23577811808</v>
      </c>
      <c r="R121" s="363">
        <f t="shared" si="65"/>
        <v>1785446480.2803009</v>
      </c>
      <c r="S121" s="108">
        <f t="shared" si="66"/>
        <v>1785446480.2803009</v>
      </c>
      <c r="T121" s="277"/>
      <c r="U121" s="277"/>
      <c r="V121" s="277"/>
      <c r="W121" s="408"/>
      <c r="X121" s="365">
        <f t="shared" si="37"/>
        <v>2859458066.1511879</v>
      </c>
      <c r="Y121" s="365">
        <f t="shared" si="38"/>
        <v>2121397516.7135806</v>
      </c>
      <c r="Z121" s="365">
        <f t="shared" si="39"/>
        <v>814033648.191679</v>
      </c>
    </row>
    <row r="122" spans="1:26" s="280" customFormat="1" ht="15" customHeight="1">
      <c r="A122" s="292">
        <v>9</v>
      </c>
      <c r="B122" s="41">
        <f t="shared" si="40"/>
        <v>2</v>
      </c>
      <c r="C122" s="41">
        <f t="shared" si="41"/>
        <v>7</v>
      </c>
      <c r="D122" s="41">
        <f t="shared" si="51"/>
        <v>1</v>
      </c>
      <c r="E122" s="41">
        <f t="shared" si="48"/>
        <v>9</v>
      </c>
      <c r="F122" s="57" t="str">
        <f t="shared" si="42"/>
        <v>TRAMO PORTAL 20 DE JULIO A ESTACIÓN INTERMEDIA LA VICTORIA ALTERNATIVA 4</v>
      </c>
      <c r="G122" s="57" t="str">
        <f t="shared" si="43"/>
        <v>ESTACIÓN INTERMEDIA LA VICTORIA</v>
      </c>
      <c r="H122" s="57" t="str">
        <f t="shared" si="44"/>
        <v>EDIFICACIÓN - ESTACIÓN LA VICTORIA</v>
      </c>
      <c r="I122" s="289">
        <f t="shared" si="45"/>
        <v>2007001009</v>
      </c>
      <c r="J122" s="377" t="s">
        <v>94</v>
      </c>
      <c r="K122" s="283"/>
      <c r="L122" s="284"/>
      <c r="M122" s="284"/>
      <c r="N122" s="284" t="s">
        <v>68</v>
      </c>
      <c r="O122" s="278" t="s">
        <v>2</v>
      </c>
      <c r="P122" s="288">
        <f t="shared" si="67"/>
        <v>3496</v>
      </c>
      <c r="Q122" s="363">
        <f>+VLOOKUP(N122,'[28]Indice Estaciones-Edificaciones'!E$4:P$550,12,FALSE)</f>
        <v>64113.437064787548</v>
      </c>
      <c r="R122" s="363">
        <f t="shared" si="65"/>
        <v>224140575.97849727</v>
      </c>
      <c r="S122" s="108">
        <f t="shared" si="66"/>
        <v>224140575.97849727</v>
      </c>
      <c r="T122" s="277"/>
      <c r="U122" s="277"/>
      <c r="V122" s="277"/>
      <c r="W122" s="408"/>
      <c r="X122" s="365">
        <f t="shared" si="37"/>
        <v>2508042936.6792784</v>
      </c>
      <c r="Y122" s="365">
        <f t="shared" si="38"/>
        <v>1769982387.2416708</v>
      </c>
      <c r="Z122" s="365">
        <f t="shared" si="39"/>
        <v>589893072.21318173</v>
      </c>
    </row>
    <row r="123" spans="1:26" s="280" customFormat="1" ht="15" customHeight="1">
      <c r="A123" s="292">
        <v>9</v>
      </c>
      <c r="B123" s="41">
        <f t="shared" si="40"/>
        <v>2</v>
      </c>
      <c r="C123" s="41">
        <f t="shared" si="41"/>
        <v>7</v>
      </c>
      <c r="D123" s="41">
        <f t="shared" si="51"/>
        <v>1</v>
      </c>
      <c r="E123" s="41">
        <f t="shared" si="48"/>
        <v>10</v>
      </c>
      <c r="F123" s="57" t="str">
        <f t="shared" si="42"/>
        <v>TRAMO PORTAL 20 DE JULIO A ESTACIÓN INTERMEDIA LA VICTORIA ALTERNATIVA 4</v>
      </c>
      <c r="G123" s="57" t="str">
        <f t="shared" si="43"/>
        <v>ESTACIÓN INTERMEDIA LA VICTORIA</v>
      </c>
      <c r="H123" s="57" t="str">
        <f t="shared" si="44"/>
        <v>EDIFICACIÓN - ESTACIÓN LA VICTORIA</v>
      </c>
      <c r="I123" s="289">
        <f t="shared" si="45"/>
        <v>2007001010</v>
      </c>
      <c r="J123" s="377" t="s">
        <v>94</v>
      </c>
      <c r="K123" s="283"/>
      <c r="L123" s="284"/>
      <c r="M123" s="284"/>
      <c r="N123" s="284" t="s">
        <v>73</v>
      </c>
      <c r="O123" s="278" t="s">
        <v>2</v>
      </c>
      <c r="P123" s="288">
        <f t="shared" si="67"/>
        <v>3496</v>
      </c>
      <c r="Q123" s="363">
        <f>+VLOOKUP(N123,'[28]Indice Estaciones-Edificaciones'!E$4:P$550,12,FALSE)</f>
        <v>100519.20179402453</v>
      </c>
      <c r="R123" s="363">
        <f t="shared" si="65"/>
        <v>351415129.47190976</v>
      </c>
      <c r="S123" s="108">
        <f t="shared" si="66"/>
        <v>351415129.47190976</v>
      </c>
      <c r="T123" s="277"/>
      <c r="U123" s="277"/>
      <c r="V123" s="277"/>
      <c r="W123" s="408"/>
      <c r="X123" s="365">
        <f t="shared" si="37"/>
        <v>2269564993.9380064</v>
      </c>
      <c r="Y123" s="365">
        <f t="shared" si="38"/>
        <v>1531504444.5003989</v>
      </c>
      <c r="Z123" s="365">
        <f t="shared" si="39"/>
        <v>238477942.74127197</v>
      </c>
    </row>
    <row r="124" spans="1:26" s="280" customFormat="1" ht="15" customHeight="1">
      <c r="A124" s="292">
        <v>9</v>
      </c>
      <c r="B124" s="41">
        <f t="shared" si="40"/>
        <v>2</v>
      </c>
      <c r="C124" s="41">
        <f t="shared" si="41"/>
        <v>7</v>
      </c>
      <c r="D124" s="41">
        <f t="shared" si="51"/>
        <v>1</v>
      </c>
      <c r="E124" s="41">
        <f t="shared" si="48"/>
        <v>11</v>
      </c>
      <c r="F124" s="57" t="str">
        <f t="shared" si="42"/>
        <v>TRAMO PORTAL 20 DE JULIO A ESTACIÓN INTERMEDIA LA VICTORIA ALTERNATIVA 4</v>
      </c>
      <c r="G124" s="57" t="str">
        <f t="shared" si="43"/>
        <v>ESTACIÓN INTERMEDIA LA VICTORIA</v>
      </c>
      <c r="H124" s="57" t="str">
        <f t="shared" si="44"/>
        <v>EDIFICACIÓN - ESTACIÓN LA VICTORIA</v>
      </c>
      <c r="I124" s="289">
        <f t="shared" si="45"/>
        <v>2007001011</v>
      </c>
      <c r="J124" s="377" t="s">
        <v>94</v>
      </c>
      <c r="K124" s="283"/>
      <c r="L124" s="284"/>
      <c r="M124" s="284"/>
      <c r="N124" s="284" t="s">
        <v>51</v>
      </c>
      <c r="O124" s="278" t="s">
        <v>2</v>
      </c>
      <c r="P124" s="288">
        <f t="shared" si="67"/>
        <v>3496</v>
      </c>
      <c r="Q124" s="363">
        <f>+VLOOKUP(N124,'[28]Indice Estaciones-Edificaciones'!E$4:P$550,12,FALSE)</f>
        <v>68214.514514093811</v>
      </c>
      <c r="R124" s="363">
        <f t="shared" si="65"/>
        <v>238477942.74127197</v>
      </c>
      <c r="S124" s="108">
        <f t="shared" si="66"/>
        <v>238477942.74127197</v>
      </c>
      <c r="T124" s="277"/>
      <c r="U124" s="277"/>
      <c r="V124" s="277"/>
      <c r="W124" s="408"/>
      <c r="X124" s="365">
        <f t="shared" si="37"/>
        <v>2269564993.9380064</v>
      </c>
      <c r="Y124" s="365">
        <f t="shared" si="38"/>
        <v>1531504444.5003989</v>
      </c>
      <c r="Z124" s="365">
        <f t="shared" si="39"/>
        <v>1531504444.5003989</v>
      </c>
    </row>
    <row r="125" spans="1:26" s="280" customFormat="1" ht="15" customHeight="1">
      <c r="A125" s="292">
        <v>17</v>
      </c>
      <c r="B125" s="41">
        <f t="shared" si="40"/>
        <v>2</v>
      </c>
      <c r="C125" s="41">
        <f t="shared" si="41"/>
        <v>7</v>
      </c>
      <c r="D125" s="41">
        <f t="shared" si="51"/>
        <v>2</v>
      </c>
      <c r="E125" s="41">
        <f t="shared" si="48"/>
        <v>0</v>
      </c>
      <c r="F125" s="57" t="str">
        <f t="shared" si="42"/>
        <v>TRAMO PORTAL 20 DE JULIO A ESTACIÓN INTERMEDIA LA VICTORIA ALTERNATIVA 4</v>
      </c>
      <c r="G125" s="57" t="str">
        <f t="shared" si="43"/>
        <v>ESTACIÓN INTERMEDIA LA VICTORIA</v>
      </c>
      <c r="H125" s="57" t="str">
        <f t="shared" si="44"/>
        <v>ESPACIO PUBLICO - ESTACIÓN LA VICTORIA</v>
      </c>
      <c r="I125" s="289">
        <f t="shared" si="45"/>
        <v>2007002000</v>
      </c>
      <c r="J125" s="377" t="s">
        <v>94</v>
      </c>
      <c r="K125" s="283"/>
      <c r="L125" s="284"/>
      <c r="M125" s="43" t="s">
        <v>93</v>
      </c>
      <c r="N125" s="76"/>
      <c r="O125" s="278"/>
      <c r="P125" s="288"/>
      <c r="Q125" s="108"/>
      <c r="R125" s="362">
        <f>+T125</f>
        <v>1531504444.5003989</v>
      </c>
      <c r="S125" s="108"/>
      <c r="T125" s="69">
        <f>Z125</f>
        <v>1531504444.5003989</v>
      </c>
      <c r="U125" s="277"/>
      <c r="V125" s="277"/>
      <c r="W125" s="408"/>
      <c r="X125" s="365">
        <f t="shared" si="37"/>
        <v>1854182776.2389069</v>
      </c>
      <c r="Y125" s="365">
        <f t="shared" si="38"/>
        <v>1116122226.8012993</v>
      </c>
      <c r="Z125" s="365">
        <f t="shared" si="39"/>
        <v>1531504444.5003989</v>
      </c>
    </row>
    <row r="126" spans="1:26" s="280" customFormat="1" ht="15" customHeight="1">
      <c r="A126" s="292">
        <v>18</v>
      </c>
      <c r="B126" s="41">
        <f t="shared" si="40"/>
        <v>2</v>
      </c>
      <c r="C126" s="41">
        <f t="shared" si="41"/>
        <v>7</v>
      </c>
      <c r="D126" s="41">
        <f t="shared" si="51"/>
        <v>2</v>
      </c>
      <c r="E126" s="41">
        <f t="shared" si="48"/>
        <v>1</v>
      </c>
      <c r="F126" s="57" t="str">
        <f t="shared" si="42"/>
        <v>TRAMO PORTAL 20 DE JULIO A ESTACIÓN INTERMEDIA LA VICTORIA ALTERNATIVA 4</v>
      </c>
      <c r="G126" s="57" t="str">
        <f t="shared" si="43"/>
        <v>ESTACIÓN INTERMEDIA LA VICTORIA</v>
      </c>
      <c r="H126" s="57" t="str">
        <f t="shared" si="44"/>
        <v>ESPACIO PUBLICO - ESTACIÓN LA VICTORIA</v>
      </c>
      <c r="I126" s="289">
        <f t="shared" si="45"/>
        <v>2007002001</v>
      </c>
      <c r="J126" s="377" t="s">
        <v>94</v>
      </c>
      <c r="K126" s="283"/>
      <c r="L126" s="284"/>
      <c r="M126" s="284"/>
      <c r="N126" s="284" t="s">
        <v>304</v>
      </c>
      <c r="O126" s="288" t="s">
        <v>2</v>
      </c>
      <c r="P126" s="288">
        <f>+[27]Cantidades!$J$18</f>
        <v>6752.65</v>
      </c>
      <c r="Q126" s="363">
        <f>+VLOOKUP(N126,'[28]Indice Estaciones-Espacio Públi'!$E$5:$P$50,12,FALSE)</f>
        <v>61513.956402167983</v>
      </c>
      <c r="R126" s="363">
        <f t="shared" ref="R126:R128" si="68">+S126</f>
        <v>415382217.6990996</v>
      </c>
      <c r="S126" s="108">
        <f>+P126*Q126</f>
        <v>415382217.6990996</v>
      </c>
      <c r="T126" s="277"/>
      <c r="U126" s="277"/>
      <c r="V126" s="277"/>
      <c r="W126" s="408"/>
      <c r="X126" s="365">
        <f t="shared" si="37"/>
        <v>1804158005.8493948</v>
      </c>
      <c r="Y126" s="365">
        <f t="shared" si="38"/>
        <v>1066097456.4117872</v>
      </c>
      <c r="Z126" s="365">
        <f t="shared" si="39"/>
        <v>1116122226.8012993</v>
      </c>
    </row>
    <row r="127" spans="1:26" s="280" customFormat="1" ht="15" customHeight="1">
      <c r="A127" s="292">
        <v>19</v>
      </c>
      <c r="B127" s="41">
        <f t="shared" si="40"/>
        <v>2</v>
      </c>
      <c r="C127" s="41">
        <f t="shared" si="41"/>
        <v>7</v>
      </c>
      <c r="D127" s="41">
        <f t="shared" si="51"/>
        <v>2</v>
      </c>
      <c r="E127" s="41">
        <f t="shared" si="48"/>
        <v>2</v>
      </c>
      <c r="F127" s="57" t="str">
        <f t="shared" si="42"/>
        <v>TRAMO PORTAL 20 DE JULIO A ESTACIÓN INTERMEDIA LA VICTORIA ALTERNATIVA 4</v>
      </c>
      <c r="G127" s="57" t="str">
        <f t="shared" si="43"/>
        <v>ESTACIÓN INTERMEDIA LA VICTORIA</v>
      </c>
      <c r="H127" s="57" t="str">
        <f t="shared" si="44"/>
        <v>ESPACIO PUBLICO - ESTACIÓN LA VICTORIA</v>
      </c>
      <c r="I127" s="289">
        <f t="shared" si="45"/>
        <v>2007002002</v>
      </c>
      <c r="J127" s="377" t="s">
        <v>94</v>
      </c>
      <c r="K127" s="283"/>
      <c r="L127" s="284"/>
      <c r="M127" s="284"/>
      <c r="N127" s="284" t="s">
        <v>312</v>
      </c>
      <c r="O127" s="278" t="s">
        <v>2</v>
      </c>
      <c r="P127" s="288">
        <f>+$P$126</f>
        <v>6752.65</v>
      </c>
      <c r="Q127" s="363">
        <f>+VLOOKUP(N127,'[28]Indice Estaciones-Espacio Públi'!$E$5:$P$50,12,FALSE)</f>
        <v>7408.1687025852243</v>
      </c>
      <c r="R127" s="363">
        <f t="shared" si="68"/>
        <v>50024770.389512114</v>
      </c>
      <c r="S127" s="108">
        <f>+P127*Q127</f>
        <v>50024770.389512114</v>
      </c>
      <c r="T127" s="277"/>
      <c r="U127" s="277"/>
      <c r="V127" s="277"/>
      <c r="W127" s="408"/>
      <c r="X127" s="365">
        <f t="shared" si="37"/>
        <v>738060549.43760753</v>
      </c>
      <c r="Y127" s="365">
        <f t="shared" si="38"/>
        <v>681038463</v>
      </c>
      <c r="Z127" s="365">
        <f t="shared" si="39"/>
        <v>1066097456.4117872</v>
      </c>
    </row>
    <row r="128" spans="1:26" s="280" customFormat="1" ht="15" customHeight="1">
      <c r="A128" s="292">
        <v>18</v>
      </c>
      <c r="B128" s="41">
        <f t="shared" si="40"/>
        <v>2</v>
      </c>
      <c r="C128" s="41">
        <f t="shared" si="41"/>
        <v>7</v>
      </c>
      <c r="D128" s="41">
        <f t="shared" si="51"/>
        <v>2</v>
      </c>
      <c r="E128" s="41">
        <f t="shared" si="48"/>
        <v>3</v>
      </c>
      <c r="F128" s="57" t="str">
        <f t="shared" si="42"/>
        <v>TRAMO PORTAL 20 DE JULIO A ESTACIÓN INTERMEDIA LA VICTORIA ALTERNATIVA 4</v>
      </c>
      <c r="G128" s="57" t="str">
        <f t="shared" si="43"/>
        <v>ESTACIÓN INTERMEDIA LA VICTORIA</v>
      </c>
      <c r="H128" s="57" t="str">
        <f t="shared" si="44"/>
        <v>ESPACIO PUBLICO - ESTACIÓN LA VICTORIA</v>
      </c>
      <c r="I128" s="289">
        <f t="shared" si="45"/>
        <v>2007002003</v>
      </c>
      <c r="J128" s="377" t="s">
        <v>94</v>
      </c>
      <c r="K128" s="283"/>
      <c r="L128" s="284"/>
      <c r="M128" s="284"/>
      <c r="N128" s="284" t="s">
        <v>70</v>
      </c>
      <c r="O128" s="278" t="s">
        <v>2</v>
      </c>
      <c r="P128" s="288">
        <f>+$P$126</f>
        <v>6752.65</v>
      </c>
      <c r="Q128" s="363">
        <f>+VLOOKUP(N128,'[28]Indice Estaciones-Espacio Públi'!$E$5:$P$50,12,FALSE)</f>
        <v>157878.38202954206</v>
      </c>
      <c r="R128" s="363">
        <f t="shared" si="68"/>
        <v>1066097456.4117872</v>
      </c>
      <c r="S128" s="108">
        <f>+P128*Q128</f>
        <v>1066097456.4117872</v>
      </c>
      <c r="T128" s="277"/>
      <c r="U128" s="277"/>
      <c r="V128" s="277"/>
      <c r="W128" s="408"/>
      <c r="X128" s="365">
        <f t="shared" si="37"/>
        <v>738060549.43760753</v>
      </c>
      <c r="Y128" s="365">
        <f t="shared" si="38"/>
        <v>681038463</v>
      </c>
      <c r="Z128" s="365">
        <f t="shared" si="39"/>
        <v>681038463</v>
      </c>
    </row>
    <row r="129" spans="1:26" s="280" customFormat="1" ht="15" customHeight="1">
      <c r="A129" s="292"/>
      <c r="B129" s="41">
        <f t="shared" si="40"/>
        <v>2</v>
      </c>
      <c r="C129" s="41">
        <f t="shared" si="41"/>
        <v>8</v>
      </c>
      <c r="D129" s="41">
        <f t="shared" si="51"/>
        <v>0</v>
      </c>
      <c r="E129" s="41">
        <f t="shared" si="48"/>
        <v>0</v>
      </c>
      <c r="F129" s="57" t="str">
        <f t="shared" si="42"/>
        <v>TRAMO PORTAL 20 DE JULIO A ESTACIÓN INTERMEDIA LA VICTORIA ALTERNATIVA 4</v>
      </c>
      <c r="G129" s="57" t="str">
        <f t="shared" si="43"/>
        <v>REDES SECAS EXTERIORES - RAMAL 20 DE JULIO A LA VICTORIA</v>
      </c>
      <c r="H129" s="57" t="str">
        <f t="shared" si="44"/>
        <v>INTERFERENCIAS</v>
      </c>
      <c r="I129" s="289">
        <f t="shared" si="45"/>
        <v>2008000000</v>
      </c>
      <c r="J129" s="377" t="s">
        <v>94</v>
      </c>
      <c r="K129" s="283"/>
      <c r="L129" s="367" t="s">
        <v>300</v>
      </c>
      <c r="M129" s="366"/>
      <c r="N129" s="284"/>
      <c r="O129" s="278"/>
      <c r="P129" s="288"/>
      <c r="Q129" s="363"/>
      <c r="R129" s="404">
        <f>+U129</f>
        <v>681038463</v>
      </c>
      <c r="S129" s="108"/>
      <c r="T129" s="277"/>
      <c r="U129" s="277">
        <f>Y129</f>
        <v>681038463</v>
      </c>
      <c r="V129" s="277"/>
      <c r="W129" s="408"/>
      <c r="X129" s="365">
        <f t="shared" si="37"/>
        <v>738060549.43760753</v>
      </c>
      <c r="Y129" s="365">
        <f t="shared" si="38"/>
        <v>681038463</v>
      </c>
      <c r="Z129" s="365">
        <f t="shared" si="39"/>
        <v>681038463</v>
      </c>
    </row>
    <row r="130" spans="1:26" s="280" customFormat="1" ht="15" customHeight="1">
      <c r="A130" s="292"/>
      <c r="B130" s="41">
        <f t="shared" si="40"/>
        <v>2</v>
      </c>
      <c r="C130" s="41">
        <f t="shared" si="41"/>
        <v>8</v>
      </c>
      <c r="D130" s="41">
        <f t="shared" si="51"/>
        <v>1</v>
      </c>
      <c r="E130" s="41">
        <f t="shared" si="48"/>
        <v>0</v>
      </c>
      <c r="F130" s="57" t="str">
        <f t="shared" si="42"/>
        <v>TRAMO PORTAL 20 DE JULIO A ESTACIÓN INTERMEDIA LA VICTORIA ALTERNATIVA 4</v>
      </c>
      <c r="G130" s="57" t="str">
        <f t="shared" si="43"/>
        <v>REDES SECAS EXTERIORES - RAMAL 20 DE JULIO A LA VICTORIA</v>
      </c>
      <c r="H130" s="57" t="str">
        <f t="shared" si="44"/>
        <v>INTERFERENCIAS</v>
      </c>
      <c r="I130" s="289">
        <f t="shared" si="45"/>
        <v>2008001000</v>
      </c>
      <c r="J130" s="377" t="s">
        <v>94</v>
      </c>
      <c r="K130" s="283"/>
      <c r="L130" s="367"/>
      <c r="M130" s="367" t="s">
        <v>299</v>
      </c>
      <c r="N130" s="284"/>
      <c r="O130" s="278"/>
      <c r="P130" s="288"/>
      <c r="Q130" s="363"/>
      <c r="R130" s="404">
        <f>+T130</f>
        <v>681038463</v>
      </c>
      <c r="S130" s="108"/>
      <c r="T130" s="69">
        <f>Z130</f>
        <v>681038463</v>
      </c>
      <c r="U130" s="277"/>
      <c r="V130" s="277"/>
      <c r="W130" s="408"/>
      <c r="X130" s="365">
        <f t="shared" si="37"/>
        <v>57022086.437607586</v>
      </c>
      <c r="Y130" s="365">
        <f t="shared" si="38"/>
        <v>57022086.437607586</v>
      </c>
      <c r="Z130" s="365">
        <f t="shared" si="39"/>
        <v>681038463</v>
      </c>
    </row>
    <row r="131" spans="1:26" s="280" customFormat="1" ht="51">
      <c r="A131" s="292"/>
      <c r="B131" s="41">
        <f t="shared" si="40"/>
        <v>2</v>
      </c>
      <c r="C131" s="41">
        <f t="shared" si="41"/>
        <v>8</v>
      </c>
      <c r="D131" s="41">
        <f t="shared" si="51"/>
        <v>1</v>
      </c>
      <c r="E131" s="41">
        <f t="shared" si="48"/>
        <v>1</v>
      </c>
      <c r="F131" s="57" t="str">
        <f t="shared" si="42"/>
        <v>TRAMO PORTAL 20 DE JULIO A ESTACIÓN INTERMEDIA LA VICTORIA ALTERNATIVA 4</v>
      </c>
      <c r="G131" s="57" t="str">
        <f t="shared" si="43"/>
        <v>REDES SECAS EXTERIORES - RAMAL 20 DE JULIO A LA VICTORIA</v>
      </c>
      <c r="H131" s="57" t="str">
        <f t="shared" si="44"/>
        <v>INTERFERENCIAS</v>
      </c>
      <c r="I131" s="289">
        <f t="shared" si="45"/>
        <v>2008001001</v>
      </c>
      <c r="J131" s="377" t="s">
        <v>94</v>
      </c>
      <c r="K131" s="283"/>
      <c r="L131" s="366"/>
      <c r="M131" s="366"/>
      <c r="N131" s="368" t="s">
        <v>305</v>
      </c>
      <c r="O131" s="278" t="s">
        <v>62</v>
      </c>
      <c r="P131" s="288">
        <f>+'[29]RESUMEN TRAMOS'!$E$4</f>
        <v>844</v>
      </c>
      <c r="Q131" s="363">
        <f>+'[29]RESUMEN TRAMOS'!$H$4</f>
        <v>806917.61018957349</v>
      </c>
      <c r="R131" s="363">
        <f>+S131</f>
        <v>681038463</v>
      </c>
      <c r="S131" s="108">
        <f>+P131*Q131</f>
        <v>681038463</v>
      </c>
      <c r="T131" s="277"/>
      <c r="U131" s="277"/>
      <c r="V131" s="277"/>
      <c r="W131" s="408"/>
      <c r="X131" s="365">
        <f t="shared" si="37"/>
        <v>57022086.437607586</v>
      </c>
      <c r="Y131" s="365">
        <f t="shared" si="38"/>
        <v>57022086.437607586</v>
      </c>
      <c r="Z131" s="365">
        <f t="shared" si="39"/>
        <v>57022086.437607586</v>
      </c>
    </row>
    <row r="132" spans="1:26" s="280" customFormat="1">
      <c r="A132" s="292"/>
      <c r="B132" s="41">
        <f t="shared" si="40"/>
        <v>2</v>
      </c>
      <c r="C132" s="41">
        <f t="shared" si="41"/>
        <v>9</v>
      </c>
      <c r="D132" s="41">
        <f t="shared" si="51"/>
        <v>0</v>
      </c>
      <c r="E132" s="41">
        <f t="shared" si="48"/>
        <v>0</v>
      </c>
      <c r="F132" s="57" t="str">
        <f t="shared" si="42"/>
        <v>TRAMO PORTAL 20 DE JULIO A ESTACIÓN INTERMEDIA LA VICTORIA ALTERNATIVA 4</v>
      </c>
      <c r="G132" s="57" t="str">
        <f t="shared" si="43"/>
        <v>REDES HIDROSANITARIAS EXTERIORES - RAMAL 20 DE JULIO A LA VICTORIA</v>
      </c>
      <c r="H132" s="57" t="str">
        <f t="shared" si="44"/>
        <v>ALCANTARILLADO</v>
      </c>
      <c r="I132" s="289">
        <f t="shared" si="45"/>
        <v>2009000000</v>
      </c>
      <c r="J132" s="377" t="s">
        <v>94</v>
      </c>
      <c r="K132" s="283"/>
      <c r="L132" s="367" t="s">
        <v>302</v>
      </c>
      <c r="M132" s="366"/>
      <c r="N132" s="368"/>
      <c r="O132" s="278"/>
      <c r="P132" s="288"/>
      <c r="Q132" s="363"/>
      <c r="R132" s="404">
        <f>+U132</f>
        <v>57022086.437607586</v>
      </c>
      <c r="S132" s="108"/>
      <c r="T132" s="277"/>
      <c r="U132" s="277">
        <f>Y132</f>
        <v>57022086.437607586</v>
      </c>
      <c r="V132" s="277"/>
      <c r="W132" s="408"/>
      <c r="X132" s="365">
        <f t="shared" si="37"/>
        <v>43857356179.08078</v>
      </c>
      <c r="Y132" s="365">
        <f t="shared" si="38"/>
        <v>57022086.437607586</v>
      </c>
      <c r="Z132" s="365">
        <f t="shared" si="39"/>
        <v>57022086.437607586</v>
      </c>
    </row>
    <row r="133" spans="1:26" s="280" customFormat="1">
      <c r="A133" s="292"/>
      <c r="B133" s="41">
        <f t="shared" si="40"/>
        <v>2</v>
      </c>
      <c r="C133" s="41">
        <f t="shared" si="41"/>
        <v>9</v>
      </c>
      <c r="D133" s="41">
        <f t="shared" si="51"/>
        <v>1</v>
      </c>
      <c r="E133" s="41">
        <f t="shared" si="48"/>
        <v>0</v>
      </c>
      <c r="F133" s="57" t="str">
        <f t="shared" si="42"/>
        <v>TRAMO PORTAL 20 DE JULIO A ESTACIÓN INTERMEDIA LA VICTORIA ALTERNATIVA 4</v>
      </c>
      <c r="G133" s="57" t="str">
        <f t="shared" si="43"/>
        <v>REDES HIDROSANITARIAS EXTERIORES - RAMAL 20 DE JULIO A LA VICTORIA</v>
      </c>
      <c r="H133" s="57" t="str">
        <f t="shared" si="44"/>
        <v>ALCANTARILLADO</v>
      </c>
      <c r="I133" s="289">
        <f t="shared" si="45"/>
        <v>2009001000</v>
      </c>
      <c r="J133" s="377" t="s">
        <v>94</v>
      </c>
      <c r="K133" s="283"/>
      <c r="L133" s="366"/>
      <c r="M133" s="367" t="s">
        <v>303</v>
      </c>
      <c r="N133" s="368"/>
      <c r="O133" s="278"/>
      <c r="P133" s="288"/>
      <c r="Q133" s="363"/>
      <c r="R133" s="404">
        <f>+T133</f>
        <v>57022086.437607586</v>
      </c>
      <c r="S133" s="108"/>
      <c r="T133" s="69">
        <f>Z133</f>
        <v>57022086.437607586</v>
      </c>
      <c r="U133" s="277"/>
      <c r="V133" s="277"/>
      <c r="W133" s="408"/>
      <c r="X133" s="365">
        <f t="shared" si="37"/>
        <v>43800334092.643173</v>
      </c>
      <c r="Y133" s="365">
        <f t="shared" si="38"/>
        <v>13556802303.280989</v>
      </c>
      <c r="Z133" s="365">
        <f t="shared" si="39"/>
        <v>57022086.437607586</v>
      </c>
    </row>
    <row r="134" spans="1:26" s="280" customFormat="1" ht="25.5" customHeight="1">
      <c r="A134" s="292"/>
      <c r="B134" s="41">
        <f t="shared" si="40"/>
        <v>2</v>
      </c>
      <c r="C134" s="41">
        <f t="shared" si="41"/>
        <v>9</v>
      </c>
      <c r="D134" s="41">
        <f t="shared" si="51"/>
        <v>1</v>
      </c>
      <c r="E134" s="41">
        <f t="shared" si="48"/>
        <v>1</v>
      </c>
      <c r="F134" s="57" t="str">
        <f t="shared" si="42"/>
        <v>TRAMO PORTAL 20 DE JULIO A ESTACIÓN INTERMEDIA LA VICTORIA ALTERNATIVA 4</v>
      </c>
      <c r="G134" s="57" t="str">
        <f t="shared" si="43"/>
        <v>REDES HIDROSANITARIAS EXTERIORES - RAMAL 20 DE JULIO A LA VICTORIA</v>
      </c>
      <c r="H134" s="57" t="str">
        <f t="shared" si="44"/>
        <v>ALCANTARILLADO</v>
      </c>
      <c r="I134" s="289">
        <f t="shared" si="45"/>
        <v>2009001001</v>
      </c>
      <c r="J134" s="377" t="s">
        <v>94</v>
      </c>
      <c r="K134" s="283"/>
      <c r="L134" s="366"/>
      <c r="M134" s="366"/>
      <c r="N134" s="368" t="s">
        <v>306</v>
      </c>
      <c r="O134" s="278" t="s">
        <v>4</v>
      </c>
      <c r="P134" s="288">
        <f>+[30]Cantidades!$J$9</f>
        <v>34</v>
      </c>
      <c r="Q134" s="363">
        <f>+'[31]28"'!$I$54</f>
        <v>1677120.1893413996</v>
      </c>
      <c r="R134" s="363">
        <f>+S134</f>
        <v>57022086.437607586</v>
      </c>
      <c r="S134" s="108">
        <f>+P134*Q134</f>
        <v>57022086.437607586</v>
      </c>
      <c r="T134" s="277"/>
      <c r="U134" s="277"/>
      <c r="V134" s="277"/>
      <c r="W134" s="408"/>
      <c r="X134" s="365">
        <f t="shared" si="37"/>
        <v>43800334092.643173</v>
      </c>
      <c r="Y134" s="365">
        <f t="shared" si="38"/>
        <v>13556802303.280989</v>
      </c>
      <c r="Z134" s="365">
        <f t="shared" si="39"/>
        <v>13556802303.280989</v>
      </c>
    </row>
    <row r="135" spans="1:26" s="71" customFormat="1" ht="15" customHeight="1">
      <c r="A135" s="72">
        <v>288</v>
      </c>
      <c r="B135" s="41">
        <f t="shared" si="40"/>
        <v>3</v>
      </c>
      <c r="C135" s="41">
        <f t="shared" si="41"/>
        <v>0</v>
      </c>
      <c r="D135" s="41">
        <f t="shared" si="51"/>
        <v>0</v>
      </c>
      <c r="E135" s="41">
        <f t="shared" si="48"/>
        <v>0</v>
      </c>
      <c r="F135" s="57" t="str">
        <f t="shared" si="42"/>
        <v>TRAMO PORTAL 20 DE JULIO A ESTACIÓN INTERMEDIA LA VICTORIA ALTERNATIVA 6</v>
      </c>
      <c r="G135" s="57" t="str">
        <f t="shared" si="43"/>
        <v>REDES HIDROSANITARIAS EXTERIORES - RAMAL 20 DE JULIO A LA VICTORIA</v>
      </c>
      <c r="H135" s="57" t="str">
        <f t="shared" si="44"/>
        <v>ALCANTARILLADO</v>
      </c>
      <c r="I135" s="289">
        <f t="shared" si="45"/>
        <v>3000000000</v>
      </c>
      <c r="J135" s="377" t="s">
        <v>96</v>
      </c>
      <c r="K135" s="294" t="s">
        <v>77</v>
      </c>
      <c r="L135" s="81"/>
      <c r="M135" s="81"/>
      <c r="N135" s="82"/>
      <c r="O135" s="83"/>
      <c r="P135" s="84"/>
      <c r="Q135" s="361"/>
      <c r="R135" s="399">
        <f>+V135</f>
        <v>43800334092.643173</v>
      </c>
      <c r="S135" s="361"/>
      <c r="T135" s="85"/>
      <c r="U135" s="85"/>
      <c r="V135" s="85">
        <f>+X135</f>
        <v>43800334092.643173</v>
      </c>
      <c r="W135" s="407"/>
      <c r="X135" s="365">
        <f t="shared" ref="X135:X198" si="69">+IF(C138&gt;C139,S138,X136+S137)</f>
        <v>43800334092.643173</v>
      </c>
      <c r="Y135" s="365">
        <f t="shared" ref="Y135:Y198" si="70">+IF(D137&gt;D138,S137,Y136+S137)</f>
        <v>13556802303.280989</v>
      </c>
      <c r="Z135" s="365">
        <f t="shared" ref="Z135:Z198" si="71">+IF(E136&gt;E137,S136,Z136+S136)</f>
        <v>13556802303.280989</v>
      </c>
    </row>
    <row r="136" spans="1:26" s="71" customFormat="1" ht="15" customHeight="1">
      <c r="A136" s="72">
        <v>7</v>
      </c>
      <c r="B136" s="41">
        <f t="shared" ref="B136:B199" si="72">+IF(K136="",B135,B135+1)</f>
        <v>3</v>
      </c>
      <c r="C136" s="41">
        <f t="shared" ref="C136:C199" si="73">+IF(B136=B135,IF(L136="",C135,C135+1),0)</f>
        <v>1</v>
      </c>
      <c r="D136" s="41">
        <f t="shared" si="51"/>
        <v>0</v>
      </c>
      <c r="E136" s="41">
        <f t="shared" si="48"/>
        <v>0</v>
      </c>
      <c r="F136" s="57" t="str">
        <f t="shared" ref="F136:F199" si="74">+IF(K136="",F135,K136)</f>
        <v>TRAMO PORTAL 20 DE JULIO A ESTACIÓN INTERMEDIA LA VICTORIA ALTERNATIVA 6</v>
      </c>
      <c r="G136" s="57" t="str">
        <f t="shared" ref="G136:G199" si="75">+IF(L136="",G135,L136)</f>
        <v>ESTACIÓN PORTAL 20 DE JULIO</v>
      </c>
      <c r="H136" s="57" t="str">
        <f t="shared" ref="H136:H199" si="76">+IF(G136=G135,IF(M136="",H135,M136),H137)</f>
        <v>EDIFICACIÓN - ESTACIÓN 20 DE JULIO</v>
      </c>
      <c r="I136" s="289">
        <f t="shared" ref="I136:I199" si="77">+E136+D136*1000+C136*1000000+B136*1000000000</f>
        <v>3001000000</v>
      </c>
      <c r="J136" s="377" t="s">
        <v>96</v>
      </c>
      <c r="K136" s="285"/>
      <c r="L136" s="43" t="s">
        <v>91</v>
      </c>
      <c r="M136" s="44"/>
      <c r="N136" s="78"/>
      <c r="O136" s="38"/>
      <c r="P136" s="56"/>
      <c r="Q136" s="362"/>
      <c r="R136" s="362">
        <f>+U136</f>
        <v>13556802303.280989</v>
      </c>
      <c r="S136" s="362"/>
      <c r="T136" s="69"/>
      <c r="U136" s="69">
        <f>Y136</f>
        <v>13556802303.280989</v>
      </c>
      <c r="V136" s="69"/>
      <c r="W136" s="407"/>
      <c r="X136" s="365">
        <f t="shared" si="69"/>
        <v>43800334092.643173</v>
      </c>
      <c r="Y136" s="365">
        <f t="shared" si="70"/>
        <v>13556802303.280989</v>
      </c>
      <c r="Z136" s="365">
        <f t="shared" si="71"/>
        <v>13556802303.280989</v>
      </c>
    </row>
    <row r="137" spans="1:26" s="71" customFormat="1" ht="15" customHeight="1">
      <c r="A137" s="292">
        <v>8</v>
      </c>
      <c r="B137" s="41">
        <f t="shared" si="72"/>
        <v>3</v>
      </c>
      <c r="C137" s="41">
        <f t="shared" si="73"/>
        <v>1</v>
      </c>
      <c r="D137" s="41">
        <f t="shared" si="51"/>
        <v>1</v>
      </c>
      <c r="E137" s="41">
        <f t="shared" ref="E137:E200" si="78">+IF(D137=D136,IF(N137="",E136,E136+1),0)</f>
        <v>0</v>
      </c>
      <c r="F137" s="57" t="str">
        <f t="shared" si="74"/>
        <v>TRAMO PORTAL 20 DE JULIO A ESTACIÓN INTERMEDIA LA VICTORIA ALTERNATIVA 6</v>
      </c>
      <c r="G137" s="57" t="str">
        <f t="shared" si="75"/>
        <v>ESTACIÓN PORTAL 20 DE JULIO</v>
      </c>
      <c r="H137" s="57" t="str">
        <f t="shared" si="76"/>
        <v>EDIFICACIÓN - ESTACIÓN 20 DE JULIO</v>
      </c>
      <c r="I137" s="289">
        <f t="shared" si="77"/>
        <v>3001001000</v>
      </c>
      <c r="J137" s="377" t="s">
        <v>96</v>
      </c>
      <c r="K137" s="285"/>
      <c r="L137" s="43"/>
      <c r="M137" s="43" t="s">
        <v>85</v>
      </c>
      <c r="N137" s="78"/>
      <c r="O137" s="38"/>
      <c r="P137" s="56"/>
      <c r="Q137" s="362"/>
      <c r="R137" s="362">
        <f>+T137</f>
        <v>13556802303.280989</v>
      </c>
      <c r="S137" s="362"/>
      <c r="T137" s="69">
        <f>Z137</f>
        <v>13556802303.280989</v>
      </c>
      <c r="U137" s="69"/>
      <c r="V137" s="69"/>
      <c r="W137" s="407"/>
      <c r="X137" s="365">
        <f t="shared" si="69"/>
        <v>42988174359.952812</v>
      </c>
      <c r="Y137" s="365">
        <f t="shared" si="70"/>
        <v>12744642570.590628</v>
      </c>
      <c r="Z137" s="365">
        <f t="shared" si="71"/>
        <v>13556802303.280989</v>
      </c>
    </row>
    <row r="138" spans="1:26" s="280" customFormat="1" ht="15" customHeight="1">
      <c r="A138" s="292">
        <v>9</v>
      </c>
      <c r="B138" s="41">
        <f t="shared" si="72"/>
        <v>3</v>
      </c>
      <c r="C138" s="41">
        <f t="shared" si="73"/>
        <v>1</v>
      </c>
      <c r="D138" s="41">
        <f t="shared" si="51"/>
        <v>1</v>
      </c>
      <c r="E138" s="41">
        <f t="shared" si="78"/>
        <v>1</v>
      </c>
      <c r="F138" s="57" t="str">
        <f t="shared" si="74"/>
        <v>TRAMO PORTAL 20 DE JULIO A ESTACIÓN INTERMEDIA LA VICTORIA ALTERNATIVA 6</v>
      </c>
      <c r="G138" s="57" t="str">
        <f t="shared" si="75"/>
        <v>ESTACIÓN PORTAL 20 DE JULIO</v>
      </c>
      <c r="H138" s="57" t="str">
        <f t="shared" si="76"/>
        <v>EDIFICACIÓN - ESTACIÓN 20 DE JULIO</v>
      </c>
      <c r="I138" s="289">
        <f t="shared" si="77"/>
        <v>3001001001</v>
      </c>
      <c r="J138" s="377" t="s">
        <v>96</v>
      </c>
      <c r="K138" s="283"/>
      <c r="L138" s="284"/>
      <c r="M138" s="284"/>
      <c r="N138" s="284" t="s">
        <v>304</v>
      </c>
      <c r="O138" s="288" t="s">
        <v>2</v>
      </c>
      <c r="P138" s="288">
        <f>+[27]Cantidades!$J$21</f>
        <v>2580.3000000000002</v>
      </c>
      <c r="Q138" s="363">
        <f>+VLOOKUP(N138,'[28]Indice Estaciones-Edificaciones'!E$4:P$550,12,FALSE)</f>
        <v>314753.99476431432</v>
      </c>
      <c r="R138" s="363">
        <f t="shared" ref="R138:R148" si="79">+S138</f>
        <v>812159732.69036031</v>
      </c>
      <c r="S138" s="108">
        <f t="shared" ref="S138:S148" si="80">+P138*Q138</f>
        <v>812159732.69036031</v>
      </c>
      <c r="T138" s="277"/>
      <c r="U138" s="277"/>
      <c r="V138" s="277"/>
      <c r="W138" s="408"/>
      <c r="X138" s="365">
        <f t="shared" si="69"/>
        <v>40135119708.874344</v>
      </c>
      <c r="Y138" s="365">
        <f t="shared" si="70"/>
        <v>9891587919.5121613</v>
      </c>
      <c r="Z138" s="365">
        <f t="shared" si="71"/>
        <v>12744642570.590628</v>
      </c>
    </row>
    <row r="139" spans="1:26" s="280" customFormat="1" ht="15" customHeight="1">
      <c r="A139" s="292"/>
      <c r="B139" s="41">
        <f t="shared" si="72"/>
        <v>3</v>
      </c>
      <c r="C139" s="41">
        <f t="shared" si="73"/>
        <v>1</v>
      </c>
      <c r="D139" s="41">
        <f t="shared" si="51"/>
        <v>1</v>
      </c>
      <c r="E139" s="41">
        <f t="shared" si="78"/>
        <v>2</v>
      </c>
      <c r="F139" s="57" t="str">
        <f t="shared" si="74"/>
        <v>TRAMO PORTAL 20 DE JULIO A ESTACIÓN INTERMEDIA LA VICTORIA ALTERNATIVA 6</v>
      </c>
      <c r="G139" s="57" t="str">
        <f t="shared" si="75"/>
        <v>ESTACIÓN PORTAL 20 DE JULIO</v>
      </c>
      <c r="H139" s="57" t="str">
        <f t="shared" si="76"/>
        <v>EDIFICACIÓN - ESTACIÓN 20 DE JULIO</v>
      </c>
      <c r="I139" s="289">
        <f t="shared" si="77"/>
        <v>3001001002</v>
      </c>
      <c r="J139" s="377" t="s">
        <v>96</v>
      </c>
      <c r="K139" s="283"/>
      <c r="L139" s="284"/>
      <c r="M139" s="284"/>
      <c r="N139" s="284" t="s">
        <v>47</v>
      </c>
      <c r="O139" s="288" t="s">
        <v>2</v>
      </c>
      <c r="P139" s="288">
        <f>+$P$138</f>
        <v>2580.3000000000002</v>
      </c>
      <c r="Q139" s="363">
        <f>+VLOOKUP(N139,'[28]Indice Estaciones-Edificaciones'!E$4:P$550,12,FALSE)</f>
        <v>1105706.5655460474</v>
      </c>
      <c r="R139" s="363">
        <f t="shared" si="79"/>
        <v>2853054651.0784664</v>
      </c>
      <c r="S139" s="108">
        <f t="shared" si="80"/>
        <v>2853054651.0784664</v>
      </c>
      <c r="T139" s="277"/>
      <c r="U139" s="277"/>
      <c r="V139" s="277"/>
      <c r="W139" s="408"/>
      <c r="X139" s="365">
        <f t="shared" si="69"/>
        <v>37212083422.071075</v>
      </c>
      <c r="Y139" s="365">
        <f t="shared" si="70"/>
        <v>6968551632.7088966</v>
      </c>
      <c r="Z139" s="365">
        <f t="shared" si="71"/>
        <v>9891587919.5121613</v>
      </c>
    </row>
    <row r="140" spans="1:26" s="280" customFormat="1" ht="15" customHeight="1">
      <c r="A140" s="292">
        <v>9</v>
      </c>
      <c r="B140" s="41">
        <f t="shared" si="72"/>
        <v>3</v>
      </c>
      <c r="C140" s="41">
        <f t="shared" si="73"/>
        <v>1</v>
      </c>
      <c r="D140" s="41">
        <f t="shared" si="51"/>
        <v>1</v>
      </c>
      <c r="E140" s="41">
        <f t="shared" si="78"/>
        <v>3</v>
      </c>
      <c r="F140" s="57" t="str">
        <f t="shared" si="74"/>
        <v>TRAMO PORTAL 20 DE JULIO A ESTACIÓN INTERMEDIA LA VICTORIA ALTERNATIVA 6</v>
      </c>
      <c r="G140" s="57" t="str">
        <f t="shared" si="75"/>
        <v>ESTACIÓN PORTAL 20 DE JULIO</v>
      </c>
      <c r="H140" s="57" t="str">
        <f t="shared" si="76"/>
        <v>EDIFICACIÓN - ESTACIÓN 20 DE JULIO</v>
      </c>
      <c r="I140" s="289">
        <f t="shared" si="77"/>
        <v>3001001003</v>
      </c>
      <c r="J140" s="377" t="s">
        <v>96</v>
      </c>
      <c r="K140" s="283"/>
      <c r="L140" s="284"/>
      <c r="M140" s="284"/>
      <c r="N140" s="284" t="s">
        <v>48</v>
      </c>
      <c r="O140" s="288" t="s">
        <v>2</v>
      </c>
      <c r="P140" s="288">
        <f t="shared" ref="P140:P148" si="81">+$P$138</f>
        <v>2580.3000000000002</v>
      </c>
      <c r="Q140" s="363">
        <f>+VLOOKUP(N140,'[28]Indice Estaciones-Edificaciones'!E$4:P$550,12,FALSE)</f>
        <v>1132828.0768915494</v>
      </c>
      <c r="R140" s="363">
        <f t="shared" si="79"/>
        <v>2923036286.8032651</v>
      </c>
      <c r="S140" s="108">
        <f t="shared" si="80"/>
        <v>2923036286.8032651</v>
      </c>
      <c r="T140" s="277"/>
      <c r="U140" s="277"/>
      <c r="V140" s="277"/>
      <c r="W140" s="408"/>
      <c r="X140" s="365">
        <f t="shared" si="69"/>
        <v>32991167626.390942</v>
      </c>
      <c r="Y140" s="365">
        <f t="shared" si="70"/>
        <v>2747635837.0287633</v>
      </c>
      <c r="Z140" s="365">
        <f t="shared" si="71"/>
        <v>6968551632.7088966</v>
      </c>
    </row>
    <row r="141" spans="1:26" s="280" customFormat="1" ht="15" customHeight="1">
      <c r="A141" s="292">
        <v>9</v>
      </c>
      <c r="B141" s="41">
        <f t="shared" si="72"/>
        <v>3</v>
      </c>
      <c r="C141" s="41">
        <f t="shared" si="73"/>
        <v>1</v>
      </c>
      <c r="D141" s="41">
        <f t="shared" si="51"/>
        <v>1</v>
      </c>
      <c r="E141" s="41">
        <f t="shared" si="78"/>
        <v>4</v>
      </c>
      <c r="F141" s="57" t="str">
        <f t="shared" si="74"/>
        <v>TRAMO PORTAL 20 DE JULIO A ESTACIÓN INTERMEDIA LA VICTORIA ALTERNATIVA 6</v>
      </c>
      <c r="G141" s="57" t="str">
        <f t="shared" si="75"/>
        <v>ESTACIÓN PORTAL 20 DE JULIO</v>
      </c>
      <c r="H141" s="57" t="str">
        <f t="shared" si="76"/>
        <v>EDIFICACIÓN - ESTACIÓN 20 DE JULIO</v>
      </c>
      <c r="I141" s="289">
        <f t="shared" si="77"/>
        <v>3001001004</v>
      </c>
      <c r="J141" s="377" t="s">
        <v>96</v>
      </c>
      <c r="K141" s="283"/>
      <c r="L141" s="284"/>
      <c r="M141" s="284"/>
      <c r="N141" s="284" t="s">
        <v>64</v>
      </c>
      <c r="O141" s="288" t="s">
        <v>2</v>
      </c>
      <c r="P141" s="288">
        <f t="shared" si="81"/>
        <v>2580.3000000000002</v>
      </c>
      <c r="Q141" s="363">
        <f>+VLOOKUP(N141,'[28]Indice Estaciones-Edificaciones'!E$4:P$550,12,FALSE)</f>
        <v>1635823.6622408764</v>
      </c>
      <c r="R141" s="363">
        <f t="shared" si="79"/>
        <v>4220915795.6801333</v>
      </c>
      <c r="S141" s="108">
        <f t="shared" si="80"/>
        <v>4220915795.6801333</v>
      </c>
      <c r="T141" s="277"/>
      <c r="U141" s="277"/>
      <c r="V141" s="277"/>
      <c r="W141" s="408"/>
      <c r="X141" s="365">
        <f t="shared" si="69"/>
        <v>32594195341.143314</v>
      </c>
      <c r="Y141" s="365">
        <f t="shared" si="70"/>
        <v>2350663551.7811379</v>
      </c>
      <c r="Z141" s="365">
        <f t="shared" si="71"/>
        <v>2747635837.0287633</v>
      </c>
    </row>
    <row r="142" spans="1:26" s="280" customFormat="1" ht="15" customHeight="1">
      <c r="A142" s="292">
        <v>9</v>
      </c>
      <c r="B142" s="41">
        <f t="shared" si="72"/>
        <v>3</v>
      </c>
      <c r="C142" s="41">
        <f t="shared" si="73"/>
        <v>1</v>
      </c>
      <c r="D142" s="41">
        <f t="shared" si="51"/>
        <v>1</v>
      </c>
      <c r="E142" s="41">
        <f t="shared" si="78"/>
        <v>5</v>
      </c>
      <c r="F142" s="57" t="str">
        <f t="shared" si="74"/>
        <v>TRAMO PORTAL 20 DE JULIO A ESTACIÓN INTERMEDIA LA VICTORIA ALTERNATIVA 6</v>
      </c>
      <c r="G142" s="57" t="str">
        <f t="shared" si="75"/>
        <v>ESTACIÓN PORTAL 20 DE JULIO</v>
      </c>
      <c r="H142" s="57" t="str">
        <f t="shared" si="76"/>
        <v>EDIFICACIÓN - ESTACIÓN 20 DE JULIO</v>
      </c>
      <c r="I142" s="289">
        <f t="shared" si="77"/>
        <v>3001001005</v>
      </c>
      <c r="J142" s="377" t="s">
        <v>96</v>
      </c>
      <c r="K142" s="283"/>
      <c r="L142" s="284"/>
      <c r="M142" s="284"/>
      <c r="N142" s="284" t="s">
        <v>66</v>
      </c>
      <c r="O142" s="288" t="s">
        <v>2</v>
      </c>
      <c r="P142" s="288">
        <f t="shared" si="81"/>
        <v>2580.3000000000002</v>
      </c>
      <c r="Q142" s="363">
        <f>+VLOOKUP(N142,'[28]Indice Estaciones-Edificaciones'!E$4:P$550,12,FALSE)</f>
        <v>153847.33761486085</v>
      </c>
      <c r="R142" s="363">
        <f t="shared" si="79"/>
        <v>396972285.24762547</v>
      </c>
      <c r="S142" s="108">
        <f t="shared" si="80"/>
        <v>396972285.24762547</v>
      </c>
      <c r="T142" s="277"/>
      <c r="U142" s="277"/>
      <c r="V142" s="277"/>
      <c r="W142" s="408"/>
      <c r="X142" s="365">
        <f t="shared" si="69"/>
        <v>32273963152.506252</v>
      </c>
      <c r="Y142" s="365">
        <f t="shared" si="70"/>
        <v>2030431363.1440752</v>
      </c>
      <c r="Z142" s="365">
        <f t="shared" si="71"/>
        <v>2350663551.7811379</v>
      </c>
    </row>
    <row r="143" spans="1:26" s="280" customFormat="1" ht="15" customHeight="1">
      <c r="A143" s="292">
        <v>9</v>
      </c>
      <c r="B143" s="41">
        <f t="shared" si="72"/>
        <v>3</v>
      </c>
      <c r="C143" s="41">
        <f t="shared" si="73"/>
        <v>1</v>
      </c>
      <c r="D143" s="41">
        <f t="shared" si="51"/>
        <v>1</v>
      </c>
      <c r="E143" s="41">
        <f t="shared" si="78"/>
        <v>6</v>
      </c>
      <c r="F143" s="57" t="str">
        <f t="shared" si="74"/>
        <v>TRAMO PORTAL 20 DE JULIO A ESTACIÓN INTERMEDIA LA VICTORIA ALTERNATIVA 6</v>
      </c>
      <c r="G143" s="57" t="str">
        <f t="shared" si="75"/>
        <v>ESTACIÓN PORTAL 20 DE JULIO</v>
      </c>
      <c r="H143" s="57" t="str">
        <f t="shared" si="76"/>
        <v>EDIFICACIÓN - ESTACIÓN 20 DE JULIO</v>
      </c>
      <c r="I143" s="289">
        <f t="shared" si="77"/>
        <v>3001001006</v>
      </c>
      <c r="J143" s="377" t="s">
        <v>96</v>
      </c>
      <c r="K143" s="283"/>
      <c r="L143" s="284"/>
      <c r="M143" s="284"/>
      <c r="N143" s="284" t="s">
        <v>67</v>
      </c>
      <c r="O143" s="288" t="s">
        <v>2</v>
      </c>
      <c r="P143" s="288">
        <f t="shared" si="81"/>
        <v>2580.3000000000002</v>
      </c>
      <c r="Q143" s="363">
        <f>+VLOOKUP(N143,'[28]Indice Estaciones-Edificaciones'!E$4:P$550,12,FALSE)</f>
        <v>124106.57235091378</v>
      </c>
      <c r="R143" s="363">
        <f t="shared" si="79"/>
        <v>320232188.63706285</v>
      </c>
      <c r="S143" s="108">
        <f t="shared" si="80"/>
        <v>320232188.63706285</v>
      </c>
      <c r="T143" s="277"/>
      <c r="U143" s="277"/>
      <c r="V143" s="277"/>
      <c r="W143" s="408"/>
      <c r="X143" s="365">
        <f t="shared" si="69"/>
        <v>32162135500.888565</v>
      </c>
      <c r="Y143" s="365">
        <f t="shared" si="70"/>
        <v>1918603711.5263872</v>
      </c>
      <c r="Z143" s="365">
        <f t="shared" si="71"/>
        <v>2030431363.1440752</v>
      </c>
    </row>
    <row r="144" spans="1:26" s="280" customFormat="1" ht="15" customHeight="1">
      <c r="A144" s="292">
        <v>9</v>
      </c>
      <c r="B144" s="41">
        <f t="shared" si="72"/>
        <v>3</v>
      </c>
      <c r="C144" s="41">
        <f t="shared" si="73"/>
        <v>1</v>
      </c>
      <c r="D144" s="41">
        <f t="shared" si="51"/>
        <v>1</v>
      </c>
      <c r="E144" s="41">
        <f t="shared" si="78"/>
        <v>7</v>
      </c>
      <c r="F144" s="57" t="str">
        <f t="shared" si="74"/>
        <v>TRAMO PORTAL 20 DE JULIO A ESTACIÓN INTERMEDIA LA VICTORIA ALTERNATIVA 6</v>
      </c>
      <c r="G144" s="57" t="str">
        <f t="shared" si="75"/>
        <v>ESTACIÓN PORTAL 20 DE JULIO</v>
      </c>
      <c r="H144" s="57" t="str">
        <f t="shared" si="76"/>
        <v>EDIFICACIÓN - ESTACIÓN 20 DE JULIO</v>
      </c>
      <c r="I144" s="289">
        <f t="shared" si="77"/>
        <v>3001001007</v>
      </c>
      <c r="J144" s="377" t="s">
        <v>96</v>
      </c>
      <c r="K144" s="283"/>
      <c r="L144" s="284"/>
      <c r="M144" s="284"/>
      <c r="N144" s="284" t="s">
        <v>50</v>
      </c>
      <c r="O144" s="288" t="s">
        <v>2</v>
      </c>
      <c r="P144" s="288">
        <f t="shared" si="81"/>
        <v>2580.3000000000002</v>
      </c>
      <c r="Q144" s="363">
        <f>+VLOOKUP(N144,'[28]Indice Estaciones-Edificaciones'!E$4:P$550,12,FALSE)</f>
        <v>43339.011594654847</v>
      </c>
      <c r="R144" s="363">
        <f t="shared" si="79"/>
        <v>111827651.61768791</v>
      </c>
      <c r="S144" s="108">
        <f t="shared" si="80"/>
        <v>111827651.61768791</v>
      </c>
      <c r="T144" s="277"/>
      <c r="U144" s="277"/>
      <c r="V144" s="277"/>
      <c r="W144" s="408"/>
      <c r="X144" s="365">
        <f t="shared" si="69"/>
        <v>30844347299.210285</v>
      </c>
      <c r="Y144" s="365">
        <f t="shared" si="70"/>
        <v>600815509.84810913</v>
      </c>
      <c r="Z144" s="365">
        <f t="shared" si="71"/>
        <v>1918603711.5263872</v>
      </c>
    </row>
    <row r="145" spans="1:26" s="280" customFormat="1" ht="15" customHeight="1">
      <c r="A145" s="292">
        <v>9</v>
      </c>
      <c r="B145" s="41">
        <f t="shared" si="72"/>
        <v>3</v>
      </c>
      <c r="C145" s="41">
        <f t="shared" si="73"/>
        <v>1</v>
      </c>
      <c r="D145" s="41">
        <f t="shared" si="51"/>
        <v>1</v>
      </c>
      <c r="E145" s="41">
        <f t="shared" si="78"/>
        <v>8</v>
      </c>
      <c r="F145" s="57" t="str">
        <f t="shared" si="74"/>
        <v>TRAMO PORTAL 20 DE JULIO A ESTACIÓN INTERMEDIA LA VICTORIA ALTERNATIVA 6</v>
      </c>
      <c r="G145" s="57" t="str">
        <f t="shared" si="75"/>
        <v>ESTACIÓN PORTAL 20 DE JULIO</v>
      </c>
      <c r="H145" s="57" t="str">
        <f t="shared" si="76"/>
        <v>EDIFICACIÓN - ESTACIÓN 20 DE JULIO</v>
      </c>
      <c r="I145" s="289">
        <f t="shared" si="77"/>
        <v>3001001008</v>
      </c>
      <c r="J145" s="377" t="s">
        <v>96</v>
      </c>
      <c r="K145" s="283"/>
      <c r="L145" s="284"/>
      <c r="M145" s="284"/>
      <c r="N145" s="284" t="s">
        <v>49</v>
      </c>
      <c r="O145" s="288" t="s">
        <v>2</v>
      </c>
      <c r="P145" s="288">
        <f t="shared" si="81"/>
        <v>2580.3000000000002</v>
      </c>
      <c r="Q145" s="363">
        <f>+VLOOKUP(N145,'[28]Indice Estaciones-Edificaciones'!E$4:P$550,12,FALSE)</f>
        <v>510711.23577811808</v>
      </c>
      <c r="R145" s="363">
        <f t="shared" si="79"/>
        <v>1317788201.6782782</v>
      </c>
      <c r="S145" s="108">
        <f t="shared" si="80"/>
        <v>1317788201.6782782</v>
      </c>
      <c r="T145" s="277"/>
      <c r="U145" s="277"/>
      <c r="V145" s="277"/>
      <c r="W145" s="408"/>
      <c r="X145" s="365">
        <f t="shared" si="69"/>
        <v>30678915397.552013</v>
      </c>
      <c r="Y145" s="365">
        <f t="shared" si="70"/>
        <v>435383608.18983781</v>
      </c>
      <c r="Z145" s="365">
        <f t="shared" si="71"/>
        <v>600815509.84810913</v>
      </c>
    </row>
    <row r="146" spans="1:26" s="280" customFormat="1" ht="15" customHeight="1">
      <c r="A146" s="292">
        <v>9</v>
      </c>
      <c r="B146" s="41">
        <f t="shared" si="72"/>
        <v>3</v>
      </c>
      <c r="C146" s="41">
        <f t="shared" si="73"/>
        <v>1</v>
      </c>
      <c r="D146" s="41">
        <f t="shared" si="51"/>
        <v>1</v>
      </c>
      <c r="E146" s="41">
        <f t="shared" si="78"/>
        <v>9</v>
      </c>
      <c r="F146" s="57" t="str">
        <f t="shared" si="74"/>
        <v>TRAMO PORTAL 20 DE JULIO A ESTACIÓN INTERMEDIA LA VICTORIA ALTERNATIVA 6</v>
      </c>
      <c r="G146" s="57" t="str">
        <f t="shared" si="75"/>
        <v>ESTACIÓN PORTAL 20 DE JULIO</v>
      </c>
      <c r="H146" s="57" t="str">
        <f t="shared" si="76"/>
        <v>EDIFICACIÓN - ESTACIÓN 20 DE JULIO</v>
      </c>
      <c r="I146" s="289">
        <f t="shared" si="77"/>
        <v>3001001009</v>
      </c>
      <c r="J146" s="377" t="s">
        <v>96</v>
      </c>
      <c r="K146" s="283"/>
      <c r="L146" s="284"/>
      <c r="M146" s="284"/>
      <c r="N146" s="284" t="s">
        <v>68</v>
      </c>
      <c r="O146" s="288" t="s">
        <v>2</v>
      </c>
      <c r="P146" s="288">
        <f t="shared" si="81"/>
        <v>2580.3000000000002</v>
      </c>
      <c r="Q146" s="363">
        <f>+VLOOKUP(N146,'[28]Indice Estaciones-Edificaciones'!E$4:P$550,12,FALSE)</f>
        <v>64113.437064787548</v>
      </c>
      <c r="R146" s="363">
        <f t="shared" si="79"/>
        <v>165431901.65827131</v>
      </c>
      <c r="S146" s="108">
        <f t="shared" si="80"/>
        <v>165431901.65827131</v>
      </c>
      <c r="T146" s="277"/>
      <c r="U146" s="277"/>
      <c r="V146" s="277"/>
      <c r="W146" s="408"/>
      <c r="X146" s="365">
        <f t="shared" si="69"/>
        <v>30419545701.162891</v>
      </c>
      <c r="Y146" s="365">
        <f t="shared" si="70"/>
        <v>176013911.80071628</v>
      </c>
      <c r="Z146" s="365">
        <f t="shared" si="71"/>
        <v>435383608.18983781</v>
      </c>
    </row>
    <row r="147" spans="1:26" s="280" customFormat="1" ht="15" customHeight="1">
      <c r="A147" s="292"/>
      <c r="B147" s="41">
        <f t="shared" si="72"/>
        <v>3</v>
      </c>
      <c r="C147" s="41">
        <f t="shared" si="73"/>
        <v>1</v>
      </c>
      <c r="D147" s="41">
        <f t="shared" si="51"/>
        <v>1</v>
      </c>
      <c r="E147" s="41">
        <f t="shared" si="78"/>
        <v>10</v>
      </c>
      <c r="F147" s="57" t="str">
        <f t="shared" si="74"/>
        <v>TRAMO PORTAL 20 DE JULIO A ESTACIÓN INTERMEDIA LA VICTORIA ALTERNATIVA 6</v>
      </c>
      <c r="G147" s="57" t="str">
        <f t="shared" si="75"/>
        <v>ESTACIÓN PORTAL 20 DE JULIO</v>
      </c>
      <c r="H147" s="57" t="str">
        <f t="shared" si="76"/>
        <v>EDIFICACIÓN - ESTACIÓN 20 DE JULIO</v>
      </c>
      <c r="I147" s="289">
        <f t="shared" si="77"/>
        <v>3001001010</v>
      </c>
      <c r="J147" s="377" t="s">
        <v>96</v>
      </c>
      <c r="K147" s="283"/>
      <c r="L147" s="284"/>
      <c r="M147" s="284"/>
      <c r="N147" s="284" t="s">
        <v>73</v>
      </c>
      <c r="O147" s="288" t="s">
        <v>2</v>
      </c>
      <c r="P147" s="288">
        <f t="shared" si="81"/>
        <v>2580.3000000000002</v>
      </c>
      <c r="Q147" s="363">
        <f>+VLOOKUP(N147,'[28]Indice Estaciones-Edificaciones'!E$4:P$550,12,FALSE)</f>
        <v>100519.20179402453</v>
      </c>
      <c r="R147" s="363">
        <f t="shared" si="79"/>
        <v>259369696.3891215</v>
      </c>
      <c r="S147" s="108">
        <f t="shared" si="80"/>
        <v>259369696.3891215</v>
      </c>
      <c r="T147" s="277"/>
      <c r="U147" s="277"/>
      <c r="V147" s="277"/>
      <c r="W147" s="408"/>
      <c r="X147" s="365">
        <f t="shared" si="69"/>
        <v>30243531789.362175</v>
      </c>
      <c r="Y147" s="365">
        <f t="shared" si="70"/>
        <v>0</v>
      </c>
      <c r="Z147" s="365">
        <f t="shared" si="71"/>
        <v>176013911.80071628</v>
      </c>
    </row>
    <row r="148" spans="1:26" s="280" customFormat="1" ht="15" customHeight="1">
      <c r="A148" s="292">
        <v>9</v>
      </c>
      <c r="B148" s="41">
        <f t="shared" si="72"/>
        <v>3</v>
      </c>
      <c r="C148" s="41">
        <f t="shared" si="73"/>
        <v>1</v>
      </c>
      <c r="D148" s="41">
        <f t="shared" si="51"/>
        <v>1</v>
      </c>
      <c r="E148" s="41">
        <f t="shared" si="78"/>
        <v>11</v>
      </c>
      <c r="F148" s="57" t="str">
        <f t="shared" si="74"/>
        <v>TRAMO PORTAL 20 DE JULIO A ESTACIÓN INTERMEDIA LA VICTORIA ALTERNATIVA 6</v>
      </c>
      <c r="G148" s="57" t="str">
        <f t="shared" si="75"/>
        <v>ESTACIÓN PORTAL 20 DE JULIO</v>
      </c>
      <c r="H148" s="57" t="str">
        <f t="shared" si="76"/>
        <v>EDIFICACIÓN - ESTACIÓN 20 DE JULIO</v>
      </c>
      <c r="I148" s="289">
        <f t="shared" si="77"/>
        <v>3001001011</v>
      </c>
      <c r="J148" s="377" t="s">
        <v>96</v>
      </c>
      <c r="K148" s="283"/>
      <c r="L148" s="284"/>
      <c r="M148" s="284"/>
      <c r="N148" s="284" t="s">
        <v>51</v>
      </c>
      <c r="O148" s="288" t="s">
        <v>2</v>
      </c>
      <c r="P148" s="288">
        <f t="shared" si="81"/>
        <v>2580.3000000000002</v>
      </c>
      <c r="Q148" s="363">
        <f>+VLOOKUP(N148,'[28]Indice Estaciones-Edificaciones'!E$4:P$550,12,FALSE)</f>
        <v>68214.514514093811</v>
      </c>
      <c r="R148" s="363">
        <f t="shared" si="79"/>
        <v>176013911.80071628</v>
      </c>
      <c r="S148" s="108">
        <f t="shared" si="80"/>
        <v>176013911.80071628</v>
      </c>
      <c r="T148" s="277"/>
      <c r="U148" s="277"/>
      <c r="V148" s="277"/>
      <c r="W148" s="408"/>
      <c r="X148" s="365">
        <f t="shared" si="69"/>
        <v>30243531789.362175</v>
      </c>
      <c r="Y148" s="365">
        <f t="shared" si="70"/>
        <v>0</v>
      </c>
      <c r="Z148" s="365">
        <f t="shared" si="71"/>
        <v>0</v>
      </c>
    </row>
    <row r="149" spans="1:26" s="280" customFormat="1" ht="15" customHeight="1">
      <c r="A149" s="292">
        <v>17</v>
      </c>
      <c r="B149" s="41">
        <f t="shared" si="72"/>
        <v>3</v>
      </c>
      <c r="C149" s="41">
        <f t="shared" si="73"/>
        <v>1</v>
      </c>
      <c r="D149" s="41">
        <f t="shared" si="51"/>
        <v>2</v>
      </c>
      <c r="E149" s="41">
        <f t="shared" si="78"/>
        <v>0</v>
      </c>
      <c r="F149" s="57" t="str">
        <f t="shared" si="74"/>
        <v>TRAMO PORTAL 20 DE JULIO A ESTACIÓN INTERMEDIA LA VICTORIA ALTERNATIVA 6</v>
      </c>
      <c r="G149" s="57" t="str">
        <f t="shared" si="75"/>
        <v>ESTACIÓN PORTAL 20 DE JULIO</v>
      </c>
      <c r="H149" s="57" t="str">
        <f t="shared" si="76"/>
        <v>ESPACIO PUBLICO - ESTACIÓN 20 DE JULIO</v>
      </c>
      <c r="I149" s="289">
        <f t="shared" si="77"/>
        <v>3001002000</v>
      </c>
      <c r="J149" s="377" t="s">
        <v>96</v>
      </c>
      <c r="K149" s="283"/>
      <c r="L149" s="284"/>
      <c r="M149" s="43" t="s">
        <v>84</v>
      </c>
      <c r="N149" s="76"/>
      <c r="O149" s="278"/>
      <c r="P149" s="288"/>
      <c r="Q149" s="108"/>
      <c r="R149" s="362">
        <f>+T149</f>
        <v>0</v>
      </c>
      <c r="S149" s="108"/>
      <c r="T149" s="69">
        <f>Z149</f>
        <v>0</v>
      </c>
      <c r="U149" s="277"/>
      <c r="V149" s="277"/>
      <c r="W149" s="408"/>
      <c r="X149" s="365">
        <f t="shared" si="69"/>
        <v>30243531789.362175</v>
      </c>
      <c r="Y149" s="365">
        <f t="shared" si="70"/>
        <v>0</v>
      </c>
      <c r="Z149" s="365">
        <f t="shared" si="71"/>
        <v>0</v>
      </c>
    </row>
    <row r="150" spans="1:26" s="280" customFormat="1" ht="15" customHeight="1">
      <c r="A150" s="292">
        <v>18</v>
      </c>
      <c r="B150" s="41">
        <f t="shared" si="72"/>
        <v>3</v>
      </c>
      <c r="C150" s="41">
        <f t="shared" si="73"/>
        <v>1</v>
      </c>
      <c r="D150" s="41">
        <f t="shared" si="51"/>
        <v>2</v>
      </c>
      <c r="E150" s="41">
        <f t="shared" si="78"/>
        <v>1</v>
      </c>
      <c r="F150" s="57" t="str">
        <f t="shared" si="74"/>
        <v>TRAMO PORTAL 20 DE JULIO A ESTACIÓN INTERMEDIA LA VICTORIA ALTERNATIVA 6</v>
      </c>
      <c r="G150" s="57" t="str">
        <f t="shared" si="75"/>
        <v>ESTACIÓN PORTAL 20 DE JULIO</v>
      </c>
      <c r="H150" s="57" t="str">
        <f t="shared" si="76"/>
        <v>ESPACIO PUBLICO - ESTACIÓN 20 DE JULIO</v>
      </c>
      <c r="I150" s="289">
        <f t="shared" si="77"/>
        <v>3001002001</v>
      </c>
      <c r="J150" s="377" t="s">
        <v>96</v>
      </c>
      <c r="K150" s="283"/>
      <c r="L150" s="284"/>
      <c r="M150" s="284"/>
      <c r="N150" s="284" t="s">
        <v>304</v>
      </c>
      <c r="O150" s="278" t="s">
        <v>2</v>
      </c>
      <c r="P150" s="288">
        <v>0</v>
      </c>
      <c r="Q150" s="363">
        <f>+VLOOKUP(N150,'[28]Indice Estaciones-Espacio Públi'!$E$5:$P$50,12,FALSE)</f>
        <v>61513.956402167983</v>
      </c>
      <c r="R150" s="363">
        <f t="shared" ref="R150:R152" si="82">+S150</f>
        <v>0</v>
      </c>
      <c r="S150" s="108">
        <f>+P150*Q150</f>
        <v>0</v>
      </c>
      <c r="T150" s="277"/>
      <c r="U150" s="277"/>
      <c r="V150" s="277"/>
      <c r="W150" s="408"/>
      <c r="X150" s="365">
        <f t="shared" si="69"/>
        <v>30243531789.362175</v>
      </c>
      <c r="Y150" s="365">
        <f t="shared" si="70"/>
        <v>0</v>
      </c>
      <c r="Z150" s="365">
        <f t="shared" si="71"/>
        <v>0</v>
      </c>
    </row>
    <row r="151" spans="1:26" s="280" customFormat="1" ht="15" customHeight="1">
      <c r="A151" s="292">
        <v>19</v>
      </c>
      <c r="B151" s="41">
        <f t="shared" si="72"/>
        <v>3</v>
      </c>
      <c r="C151" s="41">
        <f t="shared" si="73"/>
        <v>1</v>
      </c>
      <c r="D151" s="41">
        <f t="shared" si="51"/>
        <v>2</v>
      </c>
      <c r="E151" s="41">
        <f t="shared" si="78"/>
        <v>2</v>
      </c>
      <c r="F151" s="57" t="str">
        <f t="shared" si="74"/>
        <v>TRAMO PORTAL 20 DE JULIO A ESTACIÓN INTERMEDIA LA VICTORIA ALTERNATIVA 6</v>
      </c>
      <c r="G151" s="57" t="str">
        <f t="shared" si="75"/>
        <v>ESTACIÓN PORTAL 20 DE JULIO</v>
      </c>
      <c r="H151" s="57" t="str">
        <f t="shared" si="76"/>
        <v>ESPACIO PUBLICO - ESTACIÓN 20 DE JULIO</v>
      </c>
      <c r="I151" s="289">
        <f t="shared" si="77"/>
        <v>3001002002</v>
      </c>
      <c r="J151" s="377" t="s">
        <v>96</v>
      </c>
      <c r="K151" s="283"/>
      <c r="L151" s="284"/>
      <c r="M151" s="284"/>
      <c r="N151" s="284" t="s">
        <v>312</v>
      </c>
      <c r="O151" s="278" t="s">
        <v>2</v>
      </c>
      <c r="P151" s="288">
        <f>P150</f>
        <v>0</v>
      </c>
      <c r="Q151" s="363">
        <f>+VLOOKUP(N151,'[28]Indice Estaciones-Espacio Públi'!$E$5:$P$50,12,FALSE)</f>
        <v>7408.1687025852243</v>
      </c>
      <c r="R151" s="363">
        <f t="shared" si="82"/>
        <v>0</v>
      </c>
      <c r="S151" s="108">
        <f>+P151*Q151</f>
        <v>0</v>
      </c>
      <c r="T151" s="277"/>
      <c r="U151" s="277"/>
      <c r="V151" s="277"/>
      <c r="W151" s="408"/>
      <c r="X151" s="365">
        <f t="shared" si="69"/>
        <v>30243531789.362175</v>
      </c>
      <c r="Y151" s="365">
        <f t="shared" si="70"/>
        <v>1068233132.7809446</v>
      </c>
      <c r="Z151" s="365">
        <f t="shared" si="71"/>
        <v>0</v>
      </c>
    </row>
    <row r="152" spans="1:26" s="280" customFormat="1" ht="15" customHeight="1">
      <c r="A152" s="292">
        <v>18</v>
      </c>
      <c r="B152" s="41">
        <f t="shared" si="72"/>
        <v>3</v>
      </c>
      <c r="C152" s="41">
        <f t="shared" si="73"/>
        <v>1</v>
      </c>
      <c r="D152" s="41">
        <f t="shared" ref="D152:D215" si="83">+IF(C152=C151,IF(M152="",D151,D151+1),0)</f>
        <v>2</v>
      </c>
      <c r="E152" s="41">
        <f t="shared" si="78"/>
        <v>3</v>
      </c>
      <c r="F152" s="57" t="str">
        <f t="shared" si="74"/>
        <v>TRAMO PORTAL 20 DE JULIO A ESTACIÓN INTERMEDIA LA VICTORIA ALTERNATIVA 6</v>
      </c>
      <c r="G152" s="57" t="str">
        <f t="shared" si="75"/>
        <v>ESTACIÓN PORTAL 20 DE JULIO</v>
      </c>
      <c r="H152" s="57" t="str">
        <f t="shared" si="76"/>
        <v>ESPACIO PUBLICO - ESTACIÓN 20 DE JULIO</v>
      </c>
      <c r="I152" s="289">
        <f t="shared" si="77"/>
        <v>3001002003</v>
      </c>
      <c r="J152" s="377" t="s">
        <v>96</v>
      </c>
      <c r="K152" s="283"/>
      <c r="L152" s="284"/>
      <c r="M152" s="284"/>
      <c r="N152" s="284" t="s">
        <v>70</v>
      </c>
      <c r="O152" s="278" t="s">
        <v>2</v>
      </c>
      <c r="P152" s="288">
        <f>P151</f>
        <v>0</v>
      </c>
      <c r="Q152" s="363">
        <f>+VLOOKUP(N152,'[28]Indice Estaciones-Espacio Públi'!$E$5:$P$50,12,FALSE)</f>
        <v>157878.38202954206</v>
      </c>
      <c r="R152" s="363">
        <f t="shared" si="82"/>
        <v>0</v>
      </c>
      <c r="S152" s="108">
        <f>+P152*Q152</f>
        <v>0</v>
      </c>
      <c r="T152" s="277"/>
      <c r="U152" s="277"/>
      <c r="V152" s="277"/>
      <c r="W152" s="408"/>
      <c r="X152" s="365">
        <f t="shared" si="69"/>
        <v>30243531789.362175</v>
      </c>
      <c r="Y152" s="365">
        <f t="shared" si="70"/>
        <v>1068233132.7809446</v>
      </c>
      <c r="Z152" s="365">
        <f t="shared" si="71"/>
        <v>1068233132.7809446</v>
      </c>
    </row>
    <row r="153" spans="1:26" s="280" customFormat="1" ht="15" customHeight="1">
      <c r="A153" s="292">
        <v>21</v>
      </c>
      <c r="B153" s="41">
        <f t="shared" si="72"/>
        <v>3</v>
      </c>
      <c r="C153" s="41">
        <f t="shared" si="73"/>
        <v>2</v>
      </c>
      <c r="D153" s="41">
        <f t="shared" si="83"/>
        <v>0</v>
      </c>
      <c r="E153" s="41">
        <f t="shared" si="78"/>
        <v>0</v>
      </c>
      <c r="F153" s="57" t="str">
        <f t="shared" si="74"/>
        <v>TRAMO PORTAL 20 DE JULIO A ESTACIÓN INTERMEDIA LA VICTORIA ALTERNATIVA 6</v>
      </c>
      <c r="G153" s="57" t="str">
        <f t="shared" si="75"/>
        <v>GEOTECNIA - RAMAL 20 DE JULIO A LA VICTORIA</v>
      </c>
      <c r="H153" s="57" t="str">
        <f t="shared" si="76"/>
        <v>GEOTECNIA</v>
      </c>
      <c r="I153" s="289">
        <f t="shared" si="77"/>
        <v>3002000000</v>
      </c>
      <c r="J153" s="377" t="s">
        <v>96</v>
      </c>
      <c r="K153" s="285"/>
      <c r="L153" s="43" t="s">
        <v>86</v>
      </c>
      <c r="M153" s="43"/>
      <c r="N153" s="76"/>
      <c r="O153" s="278"/>
      <c r="P153" s="288"/>
      <c r="Q153" s="108"/>
      <c r="R153" s="362">
        <f>+U153</f>
        <v>1068233132.7809446</v>
      </c>
      <c r="S153" s="108"/>
      <c r="T153" s="277"/>
      <c r="U153" s="277">
        <f>Y153</f>
        <v>1068233132.7809446</v>
      </c>
      <c r="V153" s="277"/>
      <c r="W153" s="408"/>
      <c r="X153" s="365">
        <f t="shared" si="69"/>
        <v>30243531789.362175</v>
      </c>
      <c r="Y153" s="365">
        <f t="shared" si="70"/>
        <v>1068233132.7809446</v>
      </c>
      <c r="Z153" s="365">
        <f t="shared" si="71"/>
        <v>1068233132.7809446</v>
      </c>
    </row>
    <row r="154" spans="1:26" s="280" customFormat="1" ht="15" customHeight="1">
      <c r="A154" s="292"/>
      <c r="B154" s="41">
        <f t="shared" si="72"/>
        <v>3</v>
      </c>
      <c r="C154" s="41">
        <f t="shared" si="73"/>
        <v>2</v>
      </c>
      <c r="D154" s="41">
        <f t="shared" si="83"/>
        <v>1</v>
      </c>
      <c r="E154" s="41">
        <f t="shared" si="78"/>
        <v>0</v>
      </c>
      <c r="F154" s="57" t="str">
        <f t="shared" si="74"/>
        <v>TRAMO PORTAL 20 DE JULIO A ESTACIÓN INTERMEDIA LA VICTORIA ALTERNATIVA 6</v>
      </c>
      <c r="G154" s="57" t="str">
        <f t="shared" si="75"/>
        <v>GEOTECNIA - RAMAL 20 DE JULIO A LA VICTORIA</v>
      </c>
      <c r="H154" s="57" t="str">
        <f t="shared" si="76"/>
        <v>GEOTECNIA</v>
      </c>
      <c r="I154" s="289">
        <f t="shared" si="77"/>
        <v>3002001000</v>
      </c>
      <c r="J154" s="377" t="s">
        <v>96</v>
      </c>
      <c r="K154" s="285"/>
      <c r="L154" s="43"/>
      <c r="M154" s="43" t="s">
        <v>317</v>
      </c>
      <c r="N154" s="381"/>
      <c r="O154" s="278"/>
      <c r="P154" s="288"/>
      <c r="Q154" s="108"/>
      <c r="R154" s="362">
        <f>+T154</f>
        <v>1068233132.7809446</v>
      </c>
      <c r="S154" s="108"/>
      <c r="T154" s="69">
        <f>Z154</f>
        <v>1068233132.7809446</v>
      </c>
      <c r="U154" s="277"/>
      <c r="V154" s="277"/>
      <c r="W154" s="408"/>
      <c r="X154" s="365">
        <f t="shared" si="69"/>
        <v>30242765483.125507</v>
      </c>
      <c r="Y154" s="365">
        <f t="shared" si="70"/>
        <v>1067466826.5442774</v>
      </c>
      <c r="Z154" s="365">
        <f t="shared" si="71"/>
        <v>1068233132.7809446</v>
      </c>
    </row>
    <row r="155" spans="1:26" s="280" customFormat="1" ht="15" customHeight="1">
      <c r="A155" s="292">
        <v>22</v>
      </c>
      <c r="B155" s="41">
        <f t="shared" si="72"/>
        <v>3</v>
      </c>
      <c r="C155" s="41">
        <f t="shared" si="73"/>
        <v>2</v>
      </c>
      <c r="D155" s="41">
        <f t="shared" si="83"/>
        <v>1</v>
      </c>
      <c r="E155" s="41">
        <f t="shared" si="78"/>
        <v>1</v>
      </c>
      <c r="F155" s="57" t="str">
        <f t="shared" si="74"/>
        <v>TRAMO PORTAL 20 DE JULIO A ESTACIÓN INTERMEDIA LA VICTORIA ALTERNATIVA 6</v>
      </c>
      <c r="G155" s="57" t="str">
        <f t="shared" si="75"/>
        <v>GEOTECNIA - RAMAL 20 DE JULIO A LA VICTORIA</v>
      </c>
      <c r="H155" s="57" t="str">
        <f t="shared" si="76"/>
        <v>GEOTECNIA</v>
      </c>
      <c r="I155" s="289">
        <f t="shared" si="77"/>
        <v>3002001001</v>
      </c>
      <c r="J155" s="377" t="s">
        <v>96</v>
      </c>
      <c r="K155" s="283"/>
      <c r="L155" s="43"/>
      <c r="M155" s="43"/>
      <c r="N155" s="284" t="s">
        <v>28</v>
      </c>
      <c r="O155" s="278" t="s">
        <v>69</v>
      </c>
      <c r="P155" s="288">
        <f>+[28]LongTramos!$H$12</f>
        <v>0.57447801236439977</v>
      </c>
      <c r="Q155" s="363">
        <f>+VLOOKUP(N155,'[28]Indice Geotecnia'!$E$6:$P$25,12,FALSE)*[28]InfoGeneral!$E$28</f>
        <v>1333917.4349131223</v>
      </c>
      <c r="R155" s="363">
        <f t="shared" ref="R155:R157" si="84">+S155</f>
        <v>766306.23666710907</v>
      </c>
      <c r="S155" s="108">
        <f t="shared" ref="S155:S157" si="85">+P155*Q155</f>
        <v>766306.23666710907</v>
      </c>
      <c r="T155" s="277"/>
      <c r="U155" s="277"/>
      <c r="V155" s="277"/>
      <c r="W155" s="408"/>
      <c r="X155" s="365">
        <f t="shared" si="69"/>
        <v>30240914308.752628</v>
      </c>
      <c r="Y155" s="365">
        <f t="shared" si="70"/>
        <v>1065615652.1713979</v>
      </c>
      <c r="Z155" s="365">
        <f t="shared" si="71"/>
        <v>1067466826.5442774</v>
      </c>
    </row>
    <row r="156" spans="1:26" s="280" customFormat="1" ht="15" customHeight="1">
      <c r="A156" s="292">
        <v>22</v>
      </c>
      <c r="B156" s="41">
        <f t="shared" si="72"/>
        <v>3</v>
      </c>
      <c r="C156" s="41">
        <f t="shared" si="73"/>
        <v>2</v>
      </c>
      <c r="D156" s="41">
        <f t="shared" si="83"/>
        <v>1</v>
      </c>
      <c r="E156" s="41">
        <f t="shared" si="78"/>
        <v>2</v>
      </c>
      <c r="F156" s="57" t="str">
        <f t="shared" si="74"/>
        <v>TRAMO PORTAL 20 DE JULIO A ESTACIÓN INTERMEDIA LA VICTORIA ALTERNATIVA 6</v>
      </c>
      <c r="G156" s="57" t="str">
        <f t="shared" si="75"/>
        <v>GEOTECNIA - RAMAL 20 DE JULIO A LA VICTORIA</v>
      </c>
      <c r="H156" s="57" t="str">
        <f t="shared" si="76"/>
        <v>GEOTECNIA</v>
      </c>
      <c r="I156" s="289">
        <f t="shared" si="77"/>
        <v>3002001002</v>
      </c>
      <c r="J156" s="377" t="s">
        <v>96</v>
      </c>
      <c r="K156" s="283"/>
      <c r="L156" s="43"/>
      <c r="M156" s="43"/>
      <c r="N156" s="284" t="s">
        <v>46</v>
      </c>
      <c r="O156" s="278" t="s">
        <v>69</v>
      </c>
      <c r="P156" s="288">
        <f>+[28]LongTramos!$H$12</f>
        <v>0.57447801236439977</v>
      </c>
      <c r="Q156" s="363">
        <f>+VLOOKUP(N156,'[28]Indice Geotecnia'!$E$6:$P$25,12,FALSE)*[28]InfoGeneral!$E$28</f>
        <v>3222358.9642021786</v>
      </c>
      <c r="R156" s="363">
        <f t="shared" si="84"/>
        <v>1851174.3728794737</v>
      </c>
      <c r="S156" s="108">
        <f t="shared" si="85"/>
        <v>1851174.3728794737</v>
      </c>
      <c r="T156" s="277"/>
      <c r="U156" s="277"/>
      <c r="V156" s="277"/>
      <c r="W156" s="408"/>
      <c r="X156" s="365">
        <f t="shared" si="69"/>
        <v>29175298656.58123</v>
      </c>
      <c r="Y156" s="365">
        <f t="shared" si="70"/>
        <v>7270626462.9094658</v>
      </c>
      <c r="Z156" s="365">
        <f t="shared" si="71"/>
        <v>1065615652.1713979</v>
      </c>
    </row>
    <row r="157" spans="1:26" s="280" customFormat="1" ht="15" customHeight="1">
      <c r="A157" s="292">
        <v>22</v>
      </c>
      <c r="B157" s="41">
        <f t="shared" si="72"/>
        <v>3</v>
      </c>
      <c r="C157" s="41">
        <f t="shared" si="73"/>
        <v>2</v>
      </c>
      <c r="D157" s="41">
        <f t="shared" si="83"/>
        <v>1</v>
      </c>
      <c r="E157" s="41">
        <f t="shared" si="78"/>
        <v>3</v>
      </c>
      <c r="F157" s="57" t="str">
        <f t="shared" si="74"/>
        <v>TRAMO PORTAL 20 DE JULIO A ESTACIÓN INTERMEDIA LA VICTORIA ALTERNATIVA 6</v>
      </c>
      <c r="G157" s="57" t="str">
        <f t="shared" si="75"/>
        <v>GEOTECNIA - RAMAL 20 DE JULIO A LA VICTORIA</v>
      </c>
      <c r="H157" s="57" t="str">
        <f t="shared" si="76"/>
        <v>GEOTECNIA</v>
      </c>
      <c r="I157" s="289">
        <f t="shared" si="77"/>
        <v>3002001003</v>
      </c>
      <c r="J157" s="377" t="s">
        <v>96</v>
      </c>
      <c r="K157" s="283"/>
      <c r="L157" s="43"/>
      <c r="M157" s="43"/>
      <c r="N157" s="284" t="s">
        <v>72</v>
      </c>
      <c r="O157" s="278" t="s">
        <v>69</v>
      </c>
      <c r="P157" s="288">
        <f>+[28]LongTramos!$H$12</f>
        <v>0.57447801236439977</v>
      </c>
      <c r="Q157" s="363">
        <f>+VLOOKUP(N157,'[28]Indice Geotecnia'!$E$6:$P$25,12,FALSE)*[28]InfoGeneral!$E$28</f>
        <v>1854928525.0894206</v>
      </c>
      <c r="R157" s="363">
        <f t="shared" si="84"/>
        <v>1065615652.1713979</v>
      </c>
      <c r="S157" s="108">
        <f t="shared" si="85"/>
        <v>1065615652.1713979</v>
      </c>
      <c r="T157" s="277"/>
      <c r="U157" s="277"/>
      <c r="V157" s="277"/>
      <c r="W157" s="408"/>
      <c r="X157" s="365">
        <f t="shared" si="69"/>
        <v>29175298656.58123</v>
      </c>
      <c r="Y157" s="365">
        <f t="shared" si="70"/>
        <v>7270626462.9094658</v>
      </c>
      <c r="Z157" s="365">
        <f t="shared" si="71"/>
        <v>6839715280.1061764</v>
      </c>
    </row>
    <row r="158" spans="1:26" s="280" customFormat="1" ht="15" customHeight="1">
      <c r="A158" s="292">
        <v>26</v>
      </c>
      <c r="B158" s="41">
        <f t="shared" si="72"/>
        <v>3</v>
      </c>
      <c r="C158" s="41">
        <f t="shared" si="73"/>
        <v>3</v>
      </c>
      <c r="D158" s="41">
        <f t="shared" si="83"/>
        <v>0</v>
      </c>
      <c r="E158" s="41">
        <f t="shared" si="78"/>
        <v>0</v>
      </c>
      <c r="F158" s="57" t="str">
        <f t="shared" si="74"/>
        <v>TRAMO PORTAL 20 DE JULIO A ESTACIÓN INTERMEDIA LA VICTORIA ALTERNATIVA 6</v>
      </c>
      <c r="G158" s="57" t="str">
        <f t="shared" si="75"/>
        <v>PILONAS - RAMAL 20 DE JULIO A LA VICTORIA</v>
      </c>
      <c r="H158" s="57" t="str">
        <f t="shared" si="76"/>
        <v>ESTRUCTURA DE PILONAS</v>
      </c>
      <c r="I158" s="289">
        <f t="shared" si="77"/>
        <v>3003000000</v>
      </c>
      <c r="J158" s="377" t="s">
        <v>96</v>
      </c>
      <c r="K158" s="283"/>
      <c r="L158" s="43" t="s">
        <v>87</v>
      </c>
      <c r="M158" s="43"/>
      <c r="N158" s="76"/>
      <c r="O158" s="278"/>
      <c r="P158" s="288"/>
      <c r="Q158" s="108"/>
      <c r="R158" s="362">
        <f>+U158</f>
        <v>7270626462.9094658</v>
      </c>
      <c r="S158" s="108"/>
      <c r="T158" s="277"/>
      <c r="U158" s="277">
        <f>Y158</f>
        <v>7270626462.9094658</v>
      </c>
      <c r="V158" s="277"/>
      <c r="W158" s="408"/>
      <c r="X158" s="365">
        <f t="shared" si="69"/>
        <v>29175298656.58123</v>
      </c>
      <c r="Y158" s="365">
        <f t="shared" si="70"/>
        <v>7270626462.9094658</v>
      </c>
      <c r="Z158" s="365">
        <f t="shared" si="71"/>
        <v>6839715280.1061764</v>
      </c>
    </row>
    <row r="159" spans="1:26" s="280" customFormat="1" ht="15" customHeight="1">
      <c r="A159" s="292">
        <v>26</v>
      </c>
      <c r="B159" s="41">
        <f t="shared" si="72"/>
        <v>3</v>
      </c>
      <c r="C159" s="41">
        <f t="shared" si="73"/>
        <v>3</v>
      </c>
      <c r="D159" s="41">
        <f t="shared" si="83"/>
        <v>1</v>
      </c>
      <c r="E159" s="41">
        <f t="shared" si="78"/>
        <v>0</v>
      </c>
      <c r="F159" s="57" t="str">
        <f t="shared" si="74"/>
        <v>TRAMO PORTAL 20 DE JULIO A ESTACIÓN INTERMEDIA LA VICTORIA ALTERNATIVA 6</v>
      </c>
      <c r="G159" s="57" t="str">
        <f t="shared" si="75"/>
        <v>PILONAS - RAMAL 20 DE JULIO A LA VICTORIA</v>
      </c>
      <c r="H159" s="57" t="str">
        <f t="shared" si="76"/>
        <v>ESTRUCTURA DE PILONAS</v>
      </c>
      <c r="I159" s="289">
        <f t="shared" si="77"/>
        <v>3003001000</v>
      </c>
      <c r="J159" s="377" t="s">
        <v>96</v>
      </c>
      <c r="K159" s="283"/>
      <c r="L159" s="43"/>
      <c r="M159" s="43" t="s">
        <v>75</v>
      </c>
      <c r="N159" s="76"/>
      <c r="O159" s="278"/>
      <c r="P159" s="288"/>
      <c r="Q159" s="108"/>
      <c r="R159" s="362">
        <f>+T159</f>
        <v>6839715280.1061764</v>
      </c>
      <c r="S159" s="108"/>
      <c r="T159" s="69">
        <f>Z159</f>
        <v>6839715280.1061764</v>
      </c>
      <c r="U159" s="277"/>
      <c r="V159" s="277"/>
      <c r="W159" s="408"/>
      <c r="X159" s="365">
        <f t="shared" si="69"/>
        <v>28503494182.924118</v>
      </c>
      <c r="Y159" s="365">
        <f t="shared" si="70"/>
        <v>6598821989.2523518</v>
      </c>
      <c r="Z159" s="365">
        <f t="shared" si="71"/>
        <v>6839715280.1061764</v>
      </c>
    </row>
    <row r="160" spans="1:26" s="280" customFormat="1" ht="15" customHeight="1">
      <c r="A160" s="292">
        <v>27</v>
      </c>
      <c r="B160" s="41">
        <f t="shared" si="72"/>
        <v>3</v>
      </c>
      <c r="C160" s="41">
        <f t="shared" si="73"/>
        <v>3</v>
      </c>
      <c r="D160" s="41">
        <f t="shared" si="83"/>
        <v>1</v>
      </c>
      <c r="E160" s="41">
        <f t="shared" si="78"/>
        <v>1</v>
      </c>
      <c r="F160" s="57" t="str">
        <f t="shared" si="74"/>
        <v>TRAMO PORTAL 20 DE JULIO A ESTACIÓN INTERMEDIA LA VICTORIA ALTERNATIVA 6</v>
      </c>
      <c r="G160" s="57" t="str">
        <f t="shared" si="75"/>
        <v>PILONAS - RAMAL 20 DE JULIO A LA VICTORIA</v>
      </c>
      <c r="H160" s="57" t="str">
        <f t="shared" si="76"/>
        <v>ESTRUCTURA DE PILONAS</v>
      </c>
      <c r="I160" s="289">
        <f t="shared" si="77"/>
        <v>3003001001</v>
      </c>
      <c r="J160" s="377" t="s">
        <v>96</v>
      </c>
      <c r="K160" s="283"/>
      <c r="L160" s="43"/>
      <c r="M160" s="43"/>
      <c r="N160" s="284" t="s">
        <v>304</v>
      </c>
      <c r="O160" s="59" t="s">
        <v>155</v>
      </c>
      <c r="P160" s="59">
        <f>+[27]Cantidades!$J$20</f>
        <v>13</v>
      </c>
      <c r="Q160" s="363">
        <f>+VLOOKUP(N160,'[28]Indice Pilonas-Estructura'!$E$4:$P$37,12,)</f>
        <v>51677267.204393364</v>
      </c>
      <c r="R160" s="363">
        <f t="shared" ref="R160:R163" si="86">+S160</f>
        <v>671804473.65711379</v>
      </c>
      <c r="S160" s="108">
        <f t="shared" ref="S160:S163" si="87">+P160*Q160</f>
        <v>671804473.65711379</v>
      </c>
      <c r="T160" s="277"/>
      <c r="U160" s="277"/>
      <c r="V160" s="277"/>
      <c r="W160" s="408"/>
      <c r="X160" s="365">
        <f t="shared" si="69"/>
        <v>26449353722.552242</v>
      </c>
      <c r="Y160" s="365">
        <f t="shared" si="70"/>
        <v>4544681528.880475</v>
      </c>
      <c r="Z160" s="365">
        <f t="shared" si="71"/>
        <v>6167910806.4490623</v>
      </c>
    </row>
    <row r="161" spans="1:26" s="280" customFormat="1" ht="15" customHeight="1">
      <c r="A161" s="292"/>
      <c r="B161" s="41">
        <f t="shared" si="72"/>
        <v>3</v>
      </c>
      <c r="C161" s="41">
        <f t="shared" si="73"/>
        <v>3</v>
      </c>
      <c r="D161" s="41">
        <f t="shared" si="83"/>
        <v>1</v>
      </c>
      <c r="E161" s="41">
        <f t="shared" si="78"/>
        <v>2</v>
      </c>
      <c r="F161" s="57" t="str">
        <f t="shared" si="74"/>
        <v>TRAMO PORTAL 20 DE JULIO A ESTACIÓN INTERMEDIA LA VICTORIA ALTERNATIVA 6</v>
      </c>
      <c r="G161" s="57" t="str">
        <f t="shared" si="75"/>
        <v>PILONAS - RAMAL 20 DE JULIO A LA VICTORIA</v>
      </c>
      <c r="H161" s="57" t="str">
        <f t="shared" si="76"/>
        <v>ESTRUCTURA DE PILONAS</v>
      </c>
      <c r="I161" s="289">
        <f t="shared" si="77"/>
        <v>3003001002</v>
      </c>
      <c r="J161" s="377" t="s">
        <v>96</v>
      </c>
      <c r="K161" s="283"/>
      <c r="L161" s="43"/>
      <c r="M161" s="43"/>
      <c r="N161" s="284" t="s">
        <v>47</v>
      </c>
      <c r="O161" s="59" t="s">
        <v>155</v>
      </c>
      <c r="P161" s="59">
        <f>+$P$160</f>
        <v>13</v>
      </c>
      <c r="Q161" s="363">
        <f>+VLOOKUP(N161,'[28]Indice Pilonas-Estructura'!$E$4:$P$37,12,)</f>
        <v>158010804.64399055</v>
      </c>
      <c r="R161" s="363">
        <f t="shared" si="86"/>
        <v>2054140460.3718772</v>
      </c>
      <c r="S161" s="108">
        <f t="shared" si="87"/>
        <v>2054140460.3718772</v>
      </c>
      <c r="T161" s="277"/>
      <c r="U161" s="277"/>
      <c r="V161" s="277"/>
      <c r="W161" s="408"/>
      <c r="X161" s="365">
        <f t="shared" si="69"/>
        <v>22346778012.31842</v>
      </c>
      <c r="Y161" s="365">
        <f t="shared" si="70"/>
        <v>442105818.64665186</v>
      </c>
      <c r="Z161" s="365">
        <f t="shared" si="71"/>
        <v>4113770346.0771852</v>
      </c>
    </row>
    <row r="162" spans="1:26" s="280" customFormat="1" ht="15" customHeight="1">
      <c r="A162" s="292">
        <v>28</v>
      </c>
      <c r="B162" s="41">
        <f t="shared" si="72"/>
        <v>3</v>
      </c>
      <c r="C162" s="41">
        <f t="shared" si="73"/>
        <v>3</v>
      </c>
      <c r="D162" s="41">
        <f t="shared" si="83"/>
        <v>1</v>
      </c>
      <c r="E162" s="41">
        <f t="shared" si="78"/>
        <v>3</v>
      </c>
      <c r="F162" s="57" t="str">
        <f t="shared" si="74"/>
        <v>TRAMO PORTAL 20 DE JULIO A ESTACIÓN INTERMEDIA LA VICTORIA ALTERNATIVA 6</v>
      </c>
      <c r="G162" s="57" t="str">
        <f t="shared" si="75"/>
        <v>PILONAS - RAMAL 20 DE JULIO A LA VICTORIA</v>
      </c>
      <c r="H162" s="57" t="str">
        <f t="shared" si="76"/>
        <v>ESTRUCTURA DE PILONAS</v>
      </c>
      <c r="I162" s="289">
        <f t="shared" si="77"/>
        <v>3003001003</v>
      </c>
      <c r="J162" s="377" t="s">
        <v>96</v>
      </c>
      <c r="K162" s="283"/>
      <c r="L162" s="43"/>
      <c r="M162" s="43"/>
      <c r="N162" s="284" t="s">
        <v>48</v>
      </c>
      <c r="O162" s="67" t="s">
        <v>155</v>
      </c>
      <c r="P162" s="59">
        <f t="shared" ref="P162:P163" si="88">+$P$160</f>
        <v>13</v>
      </c>
      <c r="Q162" s="363">
        <f>+VLOOKUP(N162,'[28]Indice Pilonas-Estructura'!$E$4:$P$37,12,)</f>
        <v>315582746.94106328</v>
      </c>
      <c r="R162" s="363">
        <f t="shared" si="86"/>
        <v>4102575710.2338228</v>
      </c>
      <c r="S162" s="108">
        <f t="shared" si="87"/>
        <v>4102575710.2338228</v>
      </c>
      <c r="T162" s="277"/>
      <c r="U162" s="277"/>
      <c r="V162" s="277"/>
      <c r="W162" s="408"/>
      <c r="X162" s="365">
        <f t="shared" si="69"/>
        <v>22335583376.47506</v>
      </c>
      <c r="Y162" s="365">
        <f t="shared" si="70"/>
        <v>430911182.80328941</v>
      </c>
      <c r="Z162" s="365">
        <f t="shared" si="71"/>
        <v>11194635.843362445</v>
      </c>
    </row>
    <row r="163" spans="1:26" s="280" customFormat="1" ht="15" customHeight="1">
      <c r="A163" s="292">
        <v>30</v>
      </c>
      <c r="B163" s="41">
        <f t="shared" si="72"/>
        <v>3</v>
      </c>
      <c r="C163" s="41">
        <f t="shared" si="73"/>
        <v>3</v>
      </c>
      <c r="D163" s="41">
        <f t="shared" si="83"/>
        <v>1</v>
      </c>
      <c r="E163" s="41">
        <f t="shared" si="78"/>
        <v>4</v>
      </c>
      <c r="F163" s="57" t="str">
        <f t="shared" si="74"/>
        <v>TRAMO PORTAL 20 DE JULIO A ESTACIÓN INTERMEDIA LA VICTORIA ALTERNATIVA 6</v>
      </c>
      <c r="G163" s="57" t="str">
        <f t="shared" si="75"/>
        <v>PILONAS - RAMAL 20 DE JULIO A LA VICTORIA</v>
      </c>
      <c r="H163" s="57" t="str">
        <f t="shared" si="76"/>
        <v>ESTRUCTURA DE PILONAS</v>
      </c>
      <c r="I163" s="289">
        <f t="shared" si="77"/>
        <v>3003001004</v>
      </c>
      <c r="J163" s="377" t="s">
        <v>96</v>
      </c>
      <c r="K163" s="283"/>
      <c r="L163" s="43"/>
      <c r="M163" s="43"/>
      <c r="N163" s="284" t="s">
        <v>49</v>
      </c>
      <c r="O163" s="67" t="s">
        <v>155</v>
      </c>
      <c r="P163" s="59">
        <f t="shared" si="88"/>
        <v>13</v>
      </c>
      <c r="Q163" s="363">
        <f>+VLOOKUP(N163,'[28]Indice Pilonas-Estructura'!$E$4:$P$37,12,)</f>
        <v>861125.83410480351</v>
      </c>
      <c r="R163" s="363">
        <f t="shared" si="86"/>
        <v>11194635.843362445</v>
      </c>
      <c r="S163" s="108">
        <f t="shared" si="87"/>
        <v>11194635.843362445</v>
      </c>
      <c r="T163" s="277"/>
      <c r="U163" s="277"/>
      <c r="V163" s="277"/>
      <c r="W163" s="408"/>
      <c r="X163" s="365">
        <f t="shared" si="69"/>
        <v>22335583376.47506</v>
      </c>
      <c r="Y163" s="365">
        <f t="shared" si="70"/>
        <v>430911182.80328941</v>
      </c>
      <c r="Z163" s="365">
        <f t="shared" si="71"/>
        <v>430911182.80328941</v>
      </c>
    </row>
    <row r="164" spans="1:26" s="280" customFormat="1" ht="15" customHeight="1">
      <c r="A164" s="292">
        <v>31</v>
      </c>
      <c r="B164" s="41">
        <f t="shared" si="72"/>
        <v>3</v>
      </c>
      <c r="C164" s="41">
        <f t="shared" si="73"/>
        <v>3</v>
      </c>
      <c r="D164" s="41">
        <f t="shared" si="83"/>
        <v>2</v>
      </c>
      <c r="E164" s="41">
        <f t="shared" si="78"/>
        <v>0</v>
      </c>
      <c r="F164" s="57" t="str">
        <f t="shared" si="74"/>
        <v>TRAMO PORTAL 20 DE JULIO A ESTACIÓN INTERMEDIA LA VICTORIA ALTERNATIVA 6</v>
      </c>
      <c r="G164" s="57" t="str">
        <f t="shared" si="75"/>
        <v>PILONAS - RAMAL 20 DE JULIO A LA VICTORIA</v>
      </c>
      <c r="H164" s="57" t="str">
        <f t="shared" si="76"/>
        <v>ESPACIO PÚBLICO PILONAS</v>
      </c>
      <c r="I164" s="289">
        <f t="shared" si="77"/>
        <v>3003002000</v>
      </c>
      <c r="J164" s="377" t="s">
        <v>96</v>
      </c>
      <c r="K164" s="283"/>
      <c r="L164" s="43"/>
      <c r="M164" s="43" t="s">
        <v>76</v>
      </c>
      <c r="N164" s="76"/>
      <c r="O164" s="67"/>
      <c r="P164" s="59"/>
      <c r="Q164" s="364"/>
      <c r="R164" s="406">
        <f>+T164</f>
        <v>430911182.80328941</v>
      </c>
      <c r="S164" s="108"/>
      <c r="T164" s="69">
        <f>Z164</f>
        <v>430911182.80328941</v>
      </c>
      <c r="U164" s="277"/>
      <c r="V164" s="277"/>
      <c r="W164" s="408"/>
      <c r="X164" s="365">
        <f t="shared" si="69"/>
        <v>22051901068.194672</v>
      </c>
      <c r="Y164" s="365">
        <f t="shared" si="70"/>
        <v>147228874.5228999</v>
      </c>
      <c r="Z164" s="365">
        <f t="shared" si="71"/>
        <v>430911182.80328941</v>
      </c>
    </row>
    <row r="165" spans="1:26" s="280" customFormat="1" ht="15" customHeight="1">
      <c r="A165" s="292">
        <v>32</v>
      </c>
      <c r="B165" s="41">
        <f t="shared" si="72"/>
        <v>3</v>
      </c>
      <c r="C165" s="41">
        <f t="shared" si="73"/>
        <v>3</v>
      </c>
      <c r="D165" s="41">
        <f t="shared" si="83"/>
        <v>2</v>
      </c>
      <c r="E165" s="41">
        <f t="shared" si="78"/>
        <v>1</v>
      </c>
      <c r="F165" s="57" t="str">
        <f t="shared" si="74"/>
        <v>TRAMO PORTAL 20 DE JULIO A ESTACIÓN INTERMEDIA LA VICTORIA ALTERNATIVA 6</v>
      </c>
      <c r="G165" s="57" t="str">
        <f t="shared" si="75"/>
        <v>PILONAS - RAMAL 20 DE JULIO A LA VICTORIA</v>
      </c>
      <c r="H165" s="57" t="str">
        <f t="shared" si="76"/>
        <v>ESPACIO PÚBLICO PILONAS</v>
      </c>
      <c r="I165" s="289">
        <f t="shared" si="77"/>
        <v>3003002001</v>
      </c>
      <c r="J165" s="377" t="s">
        <v>96</v>
      </c>
      <c r="K165" s="283"/>
      <c r="L165" s="43"/>
      <c r="M165" s="43"/>
      <c r="N165" s="284" t="s">
        <v>304</v>
      </c>
      <c r="O165" s="59" t="s">
        <v>2</v>
      </c>
      <c r="P165" s="59">
        <f>+[27]Cantidades!$J$19</f>
        <v>1463.73</v>
      </c>
      <c r="Q165" s="363">
        <f>+VLOOKUP(N165,'[28]Indice Pilonas-Espacio Publico'!$E$6:$P$24,12,)</f>
        <v>193807.81174150255</v>
      </c>
      <c r="R165" s="363">
        <f t="shared" ref="R165:R166" si="89">+S165</f>
        <v>283682308.28038955</v>
      </c>
      <c r="S165" s="108">
        <f t="shared" ref="S165:S166" si="90">+P165*Q165</f>
        <v>283682308.28038955</v>
      </c>
      <c r="T165" s="277"/>
      <c r="U165" s="277"/>
      <c r="V165" s="277"/>
      <c r="W165" s="408"/>
      <c r="X165" s="365">
        <f t="shared" si="69"/>
        <v>21904672193.671772</v>
      </c>
      <c r="Y165" s="365">
        <f t="shared" si="70"/>
        <v>8174268.9804712664</v>
      </c>
      <c r="Z165" s="365">
        <f t="shared" si="71"/>
        <v>147228874.5228999</v>
      </c>
    </row>
    <row r="166" spans="1:26" s="280" customFormat="1" ht="15" customHeight="1">
      <c r="A166" s="292">
        <v>33</v>
      </c>
      <c r="B166" s="41">
        <f t="shared" si="72"/>
        <v>3</v>
      </c>
      <c r="C166" s="41">
        <f t="shared" si="73"/>
        <v>3</v>
      </c>
      <c r="D166" s="41">
        <f t="shared" si="83"/>
        <v>2</v>
      </c>
      <c r="E166" s="41">
        <f t="shared" si="78"/>
        <v>2</v>
      </c>
      <c r="F166" s="57" t="str">
        <f t="shared" si="74"/>
        <v>TRAMO PORTAL 20 DE JULIO A ESTACIÓN INTERMEDIA LA VICTORIA ALTERNATIVA 6</v>
      </c>
      <c r="G166" s="57" t="str">
        <f t="shared" si="75"/>
        <v>PILONAS - RAMAL 20 DE JULIO A LA VICTORIA</v>
      </c>
      <c r="H166" s="57" t="str">
        <f t="shared" si="76"/>
        <v>ESPACIO PÚBLICO PILONAS</v>
      </c>
      <c r="I166" s="289">
        <f t="shared" si="77"/>
        <v>3003002002</v>
      </c>
      <c r="J166" s="377" t="s">
        <v>96</v>
      </c>
      <c r="K166" s="283"/>
      <c r="L166" s="43"/>
      <c r="M166" s="43"/>
      <c r="N166" s="284" t="s">
        <v>313</v>
      </c>
      <c r="O166" s="59" t="s">
        <v>2</v>
      </c>
      <c r="P166" s="59">
        <f>+$P$165</f>
        <v>1463.73</v>
      </c>
      <c r="Q166" s="363">
        <f>+VLOOKUP(N166,'[28]Indice Pilonas-Espacio Publico'!$E$6:$P$24,12,)</f>
        <v>100584.7215831471</v>
      </c>
      <c r="R166" s="363">
        <f t="shared" si="89"/>
        <v>147228874.5228999</v>
      </c>
      <c r="S166" s="108">
        <f t="shared" si="90"/>
        <v>147228874.5228999</v>
      </c>
      <c r="T166" s="277"/>
      <c r="U166" s="277"/>
      <c r="V166" s="277"/>
      <c r="W166" s="408"/>
      <c r="X166" s="365">
        <f t="shared" si="69"/>
        <v>21904672193.671772</v>
      </c>
      <c r="Y166" s="365">
        <f t="shared" si="70"/>
        <v>8174268.9804712664</v>
      </c>
      <c r="Z166" s="365">
        <f t="shared" si="71"/>
        <v>8174268.9804712664</v>
      </c>
    </row>
    <row r="167" spans="1:26" s="280" customFormat="1" ht="15" customHeight="1">
      <c r="A167" s="292">
        <v>26</v>
      </c>
      <c r="B167" s="41">
        <f t="shared" si="72"/>
        <v>3</v>
      </c>
      <c r="C167" s="41">
        <f t="shared" si="73"/>
        <v>4</v>
      </c>
      <c r="D167" s="41">
        <f t="shared" si="83"/>
        <v>0</v>
      </c>
      <c r="E167" s="41">
        <f t="shared" si="78"/>
        <v>0</v>
      </c>
      <c r="F167" s="57" t="str">
        <f t="shared" si="74"/>
        <v>TRAMO PORTAL 20 DE JULIO A ESTACIÓN INTERMEDIA LA VICTORIA ALTERNATIVA 6</v>
      </c>
      <c r="G167" s="57" t="str">
        <f t="shared" si="75"/>
        <v>SEÑALIZACIÓN Y SEMAFORIZACIÓN - RAMAL 20 DE JULIO A LA VICTORIA</v>
      </c>
      <c r="H167" s="57" t="str">
        <f t="shared" si="76"/>
        <v>SEÑALIZACIÓN Y SEMAFORIZACIÓN</v>
      </c>
      <c r="I167" s="289">
        <f t="shared" si="77"/>
        <v>3004000000</v>
      </c>
      <c r="J167" s="377" t="s">
        <v>96</v>
      </c>
      <c r="K167" s="283"/>
      <c r="L167" s="43" t="s">
        <v>88</v>
      </c>
      <c r="M167" s="43"/>
      <c r="N167" s="76"/>
      <c r="O167" s="278"/>
      <c r="P167" s="288"/>
      <c r="Q167" s="108"/>
      <c r="R167" s="362">
        <f>+U167</f>
        <v>8174268.9804712664</v>
      </c>
      <c r="S167" s="108"/>
      <c r="T167" s="277"/>
      <c r="U167" s="277">
        <f>Y167</f>
        <v>8174268.9804712664</v>
      </c>
      <c r="V167" s="277"/>
      <c r="W167" s="408"/>
      <c r="X167" s="365">
        <f t="shared" si="69"/>
        <v>21904672193.671772</v>
      </c>
      <c r="Y167" s="365">
        <f t="shared" si="70"/>
        <v>8174268.9804712664</v>
      </c>
      <c r="Z167" s="365">
        <f t="shared" si="71"/>
        <v>8174268.9804712664</v>
      </c>
    </row>
    <row r="168" spans="1:26" s="280" customFormat="1" ht="15" customHeight="1">
      <c r="A168" s="292"/>
      <c r="B168" s="41">
        <f t="shared" si="72"/>
        <v>3</v>
      </c>
      <c r="C168" s="41">
        <f t="shared" si="73"/>
        <v>4</v>
      </c>
      <c r="D168" s="41">
        <f t="shared" si="83"/>
        <v>1</v>
      </c>
      <c r="E168" s="41">
        <f t="shared" si="78"/>
        <v>0</v>
      </c>
      <c r="F168" s="57" t="str">
        <f t="shared" si="74"/>
        <v>TRAMO PORTAL 20 DE JULIO A ESTACIÓN INTERMEDIA LA VICTORIA ALTERNATIVA 6</v>
      </c>
      <c r="G168" s="57" t="str">
        <f t="shared" si="75"/>
        <v>SEÑALIZACIÓN Y SEMAFORIZACIÓN - RAMAL 20 DE JULIO A LA VICTORIA</v>
      </c>
      <c r="H168" s="57" t="str">
        <f t="shared" si="76"/>
        <v>SEÑALIZACIÓN Y SEMAFORIZACIÓN</v>
      </c>
      <c r="I168" s="289">
        <f t="shared" si="77"/>
        <v>3004001000</v>
      </c>
      <c r="J168" s="377" t="s">
        <v>96</v>
      </c>
      <c r="K168" s="283"/>
      <c r="L168" s="43"/>
      <c r="M168" s="43" t="s">
        <v>318</v>
      </c>
      <c r="N168" s="381"/>
      <c r="O168" s="278"/>
      <c r="P168" s="288"/>
      <c r="Q168" s="108"/>
      <c r="R168" s="362">
        <f>+T168</f>
        <v>8174268.9804712664</v>
      </c>
      <c r="S168" s="108"/>
      <c r="T168" s="69">
        <f>Z168</f>
        <v>8174268.9804712664</v>
      </c>
      <c r="U168" s="277"/>
      <c r="V168" s="277"/>
      <c r="W168" s="408"/>
      <c r="X168" s="365">
        <f t="shared" si="69"/>
        <v>21901308653.134033</v>
      </c>
      <c r="Y168" s="365">
        <f t="shared" si="70"/>
        <v>4810728.4427315556</v>
      </c>
      <c r="Z168" s="365">
        <f t="shared" si="71"/>
        <v>8174268.9804712664</v>
      </c>
    </row>
    <row r="169" spans="1:26" s="280" customFormat="1" ht="15" customHeight="1">
      <c r="A169" s="292">
        <v>38</v>
      </c>
      <c r="B169" s="41">
        <f t="shared" si="72"/>
        <v>3</v>
      </c>
      <c r="C169" s="41">
        <f t="shared" si="73"/>
        <v>4</v>
      </c>
      <c r="D169" s="41">
        <f t="shared" si="83"/>
        <v>1</v>
      </c>
      <c r="E169" s="41">
        <f t="shared" si="78"/>
        <v>1</v>
      </c>
      <c r="F169" s="57" t="str">
        <f t="shared" si="74"/>
        <v>TRAMO PORTAL 20 DE JULIO A ESTACIÓN INTERMEDIA LA VICTORIA ALTERNATIVA 6</v>
      </c>
      <c r="G169" s="57" t="str">
        <f t="shared" si="75"/>
        <v>SEÑALIZACIÓN Y SEMAFORIZACIÓN - RAMAL 20 DE JULIO A LA VICTORIA</v>
      </c>
      <c r="H169" s="57" t="str">
        <f t="shared" si="76"/>
        <v>SEÑALIZACIÓN Y SEMAFORIZACIÓN</v>
      </c>
      <c r="I169" s="289">
        <f t="shared" si="77"/>
        <v>3004001001</v>
      </c>
      <c r="J169" s="377" t="s">
        <v>96</v>
      </c>
      <c r="K169" s="283"/>
      <c r="L169" s="43"/>
      <c r="M169" s="43"/>
      <c r="N169" s="284" t="s">
        <v>53</v>
      </c>
      <c r="O169" s="67" t="s">
        <v>69</v>
      </c>
      <c r="P169" s="59">
        <f>+[28]LongTramos!$H$12</f>
        <v>0.57447801236439977</v>
      </c>
      <c r="Q169" s="363">
        <f>+VLOOKUP(N169,'[28]Indice Señaliza y Semaforizac'!$E$4:$P$17,12,)*[28]InfoGeneral!$E$28</f>
        <v>5854950.8690441726</v>
      </c>
      <c r="R169" s="363">
        <f t="shared" ref="R169:R170" si="91">+S169</f>
        <v>3363540.5377397113</v>
      </c>
      <c r="S169" s="108">
        <f t="shared" ref="S169:S170" si="92">+P169*Q169</f>
        <v>3363540.5377397113</v>
      </c>
      <c r="T169" s="277"/>
      <c r="U169" s="277"/>
      <c r="V169" s="277"/>
      <c r="W169" s="408"/>
      <c r="X169" s="365">
        <f t="shared" si="69"/>
        <v>21896497924.691303</v>
      </c>
      <c r="Y169" s="365">
        <f t="shared" si="70"/>
        <v>1144493416.3933382</v>
      </c>
      <c r="Z169" s="365">
        <f t="shared" si="71"/>
        <v>4810728.4427315556</v>
      </c>
    </row>
    <row r="170" spans="1:26" s="280" customFormat="1" ht="15" customHeight="1">
      <c r="A170" s="292">
        <v>41</v>
      </c>
      <c r="B170" s="41">
        <f t="shared" si="72"/>
        <v>3</v>
      </c>
      <c r="C170" s="41">
        <f t="shared" si="73"/>
        <v>4</v>
      </c>
      <c r="D170" s="41">
        <f t="shared" si="83"/>
        <v>1</v>
      </c>
      <c r="E170" s="41">
        <f t="shared" si="78"/>
        <v>2</v>
      </c>
      <c r="F170" s="57" t="str">
        <f t="shared" si="74"/>
        <v>TRAMO PORTAL 20 DE JULIO A ESTACIÓN INTERMEDIA LA VICTORIA ALTERNATIVA 6</v>
      </c>
      <c r="G170" s="57" t="str">
        <f t="shared" si="75"/>
        <v>SEÑALIZACIÓN Y SEMAFORIZACIÓN - RAMAL 20 DE JULIO A LA VICTORIA</v>
      </c>
      <c r="H170" s="57" t="str">
        <f t="shared" si="76"/>
        <v>SEÑALIZACIÓN Y SEMAFORIZACIÓN</v>
      </c>
      <c r="I170" s="289">
        <f t="shared" si="77"/>
        <v>3004001002</v>
      </c>
      <c r="J170" s="377" t="s">
        <v>96</v>
      </c>
      <c r="K170" s="283"/>
      <c r="L170" s="43"/>
      <c r="M170" s="43"/>
      <c r="N170" s="284" t="s">
        <v>7</v>
      </c>
      <c r="O170" s="67" t="s">
        <v>69</v>
      </c>
      <c r="P170" s="59">
        <f>+[28]LongTramos!$H$12</f>
        <v>0.57447801236439977</v>
      </c>
      <c r="Q170" s="363">
        <f>+VLOOKUP(N170,'[28]Indice Señaliza y Semaforizac'!$E$4:$P$17,12,)*[28]InfoGeneral!$E$28</f>
        <v>8374086.2821396207</v>
      </c>
      <c r="R170" s="363">
        <f t="shared" si="91"/>
        <v>4810728.4427315556</v>
      </c>
      <c r="S170" s="108">
        <f t="shared" si="92"/>
        <v>4810728.4427315556</v>
      </c>
      <c r="T170" s="277"/>
      <c r="U170" s="277"/>
      <c r="V170" s="277"/>
      <c r="W170" s="408"/>
      <c r="X170" s="365">
        <f t="shared" si="69"/>
        <v>21896497924.691303</v>
      </c>
      <c r="Y170" s="365">
        <f t="shared" si="70"/>
        <v>1144493416.3933382</v>
      </c>
      <c r="Z170" s="365">
        <f t="shared" si="71"/>
        <v>1144493416.3933382</v>
      </c>
    </row>
    <row r="171" spans="1:26" s="280" customFormat="1" ht="15" customHeight="1">
      <c r="A171" s="292">
        <v>47</v>
      </c>
      <c r="B171" s="41">
        <f t="shared" si="72"/>
        <v>3</v>
      </c>
      <c r="C171" s="41">
        <f t="shared" si="73"/>
        <v>5</v>
      </c>
      <c r="D171" s="41">
        <f t="shared" si="83"/>
        <v>0</v>
      </c>
      <c r="E171" s="41">
        <f t="shared" si="78"/>
        <v>0</v>
      </c>
      <c r="F171" s="57" t="str">
        <f t="shared" si="74"/>
        <v>TRAMO PORTAL 20 DE JULIO A ESTACIÓN INTERMEDIA LA VICTORIA ALTERNATIVA 6</v>
      </c>
      <c r="G171" s="57" t="str">
        <f t="shared" si="75"/>
        <v>PAVIMENTOS - RAMAL 20 DE JULIO A LA VICTORIA</v>
      </c>
      <c r="H171" s="57" t="str">
        <f t="shared" si="76"/>
        <v>PAVIMENTOS</v>
      </c>
      <c r="I171" s="289">
        <f t="shared" si="77"/>
        <v>3005000000</v>
      </c>
      <c r="J171" s="377" t="s">
        <v>96</v>
      </c>
      <c r="K171" s="283"/>
      <c r="L171" s="43" t="s">
        <v>89</v>
      </c>
      <c r="M171" s="43"/>
      <c r="N171" s="76"/>
      <c r="O171" s="67"/>
      <c r="P171" s="59"/>
      <c r="Q171" s="108"/>
      <c r="R171" s="362">
        <f>+U171</f>
        <v>1144493416.3933382</v>
      </c>
      <c r="S171" s="108"/>
      <c r="T171" s="277"/>
      <c r="U171" s="277">
        <f>Y171</f>
        <v>1144493416.3933382</v>
      </c>
      <c r="V171" s="277"/>
      <c r="W171" s="408"/>
      <c r="X171" s="365">
        <f t="shared" si="69"/>
        <v>21896497924.691303</v>
      </c>
      <c r="Y171" s="365">
        <f t="shared" si="70"/>
        <v>1144493416.3933382</v>
      </c>
      <c r="Z171" s="365">
        <f t="shared" si="71"/>
        <v>1144493416.3933382</v>
      </c>
    </row>
    <row r="172" spans="1:26" s="280" customFormat="1" ht="15" customHeight="1">
      <c r="A172" s="292"/>
      <c r="B172" s="41">
        <f t="shared" si="72"/>
        <v>3</v>
      </c>
      <c r="C172" s="41">
        <f t="shared" si="73"/>
        <v>5</v>
      </c>
      <c r="D172" s="41">
        <f t="shared" si="83"/>
        <v>1</v>
      </c>
      <c r="E172" s="41">
        <f t="shared" si="78"/>
        <v>0</v>
      </c>
      <c r="F172" s="57" t="str">
        <f t="shared" si="74"/>
        <v>TRAMO PORTAL 20 DE JULIO A ESTACIÓN INTERMEDIA LA VICTORIA ALTERNATIVA 6</v>
      </c>
      <c r="G172" s="57" t="str">
        <f t="shared" si="75"/>
        <v>PAVIMENTOS - RAMAL 20 DE JULIO A LA VICTORIA</v>
      </c>
      <c r="H172" s="57" t="str">
        <f t="shared" si="76"/>
        <v>PAVIMENTOS</v>
      </c>
      <c r="I172" s="289">
        <f t="shared" si="77"/>
        <v>3005001000</v>
      </c>
      <c r="J172" s="377" t="s">
        <v>96</v>
      </c>
      <c r="K172" s="283"/>
      <c r="L172" s="43"/>
      <c r="M172" s="43" t="s">
        <v>319</v>
      </c>
      <c r="N172" s="381"/>
      <c r="O172" s="67"/>
      <c r="P172" s="59"/>
      <c r="Q172" s="108"/>
      <c r="R172" s="362">
        <f>+T172</f>
        <v>1144493416.3933382</v>
      </c>
      <c r="S172" s="108"/>
      <c r="T172" s="69">
        <f>Z172</f>
        <v>1144493416.3933382</v>
      </c>
      <c r="U172" s="277"/>
      <c r="V172" s="277"/>
      <c r="W172" s="408"/>
      <c r="X172" s="365">
        <f t="shared" si="69"/>
        <v>21395837999.605854</v>
      </c>
      <c r="Y172" s="365">
        <f t="shared" si="70"/>
        <v>643833491.30789018</v>
      </c>
      <c r="Z172" s="365">
        <f t="shared" si="71"/>
        <v>1144493416.3933382</v>
      </c>
    </row>
    <row r="173" spans="1:26" s="280" customFormat="1" ht="15" customHeight="1">
      <c r="A173" s="292">
        <v>9</v>
      </c>
      <c r="B173" s="41">
        <f t="shared" si="72"/>
        <v>3</v>
      </c>
      <c r="C173" s="41">
        <f t="shared" si="73"/>
        <v>5</v>
      </c>
      <c r="D173" s="41">
        <f t="shared" si="83"/>
        <v>1</v>
      </c>
      <c r="E173" s="41">
        <f t="shared" si="78"/>
        <v>1</v>
      </c>
      <c r="F173" s="57" t="str">
        <f t="shared" si="74"/>
        <v>TRAMO PORTAL 20 DE JULIO A ESTACIÓN INTERMEDIA LA VICTORIA ALTERNATIVA 6</v>
      </c>
      <c r="G173" s="57" t="str">
        <f t="shared" si="75"/>
        <v>PAVIMENTOS - RAMAL 20 DE JULIO A LA VICTORIA</v>
      </c>
      <c r="H173" s="57" t="str">
        <f t="shared" si="76"/>
        <v>PAVIMENTOS</v>
      </c>
      <c r="I173" s="289">
        <f t="shared" si="77"/>
        <v>3005001001</v>
      </c>
      <c r="J173" s="377" t="s">
        <v>96</v>
      </c>
      <c r="K173" s="283"/>
      <c r="L173" s="284"/>
      <c r="M173" s="284"/>
      <c r="N173" s="284" t="s">
        <v>304</v>
      </c>
      <c r="O173" s="67" t="s">
        <v>2</v>
      </c>
      <c r="P173" s="288">
        <f>+[28]MemoriaPavimentos!$D$14</f>
        <v>3834.6107784431138</v>
      </c>
      <c r="Q173" s="363">
        <f>+VLOOKUP(N173,'[28]Indice Pavimentos'!$E$4:$P$26,12,)</f>
        <v>130563.4271671036</v>
      </c>
      <c r="R173" s="363">
        <f t="shared" ref="R173:R174" si="93">+S173</f>
        <v>500659925.08544791</v>
      </c>
      <c r="S173" s="108">
        <f t="shared" ref="S173:S174" si="94">+P173*Q173</f>
        <v>500659925.08544791</v>
      </c>
      <c r="T173" s="277"/>
      <c r="U173" s="277"/>
      <c r="V173" s="277"/>
      <c r="W173" s="408"/>
      <c r="X173" s="365">
        <f t="shared" si="69"/>
        <v>20752004508.297962</v>
      </c>
      <c r="Y173" s="365">
        <f t="shared" si="70"/>
        <v>69768976.627575144</v>
      </c>
      <c r="Z173" s="365">
        <f t="shared" si="71"/>
        <v>643833491.30789018</v>
      </c>
    </row>
    <row r="174" spans="1:26" s="280" customFormat="1" ht="15" customHeight="1">
      <c r="A174" s="292">
        <v>9</v>
      </c>
      <c r="B174" s="41">
        <f t="shared" si="72"/>
        <v>3</v>
      </c>
      <c r="C174" s="41">
        <f t="shared" si="73"/>
        <v>5</v>
      </c>
      <c r="D174" s="41">
        <f t="shared" si="83"/>
        <v>1</v>
      </c>
      <c r="E174" s="41">
        <f t="shared" si="78"/>
        <v>2</v>
      </c>
      <c r="F174" s="57" t="str">
        <f t="shared" si="74"/>
        <v>TRAMO PORTAL 20 DE JULIO A ESTACIÓN INTERMEDIA LA VICTORIA ALTERNATIVA 6</v>
      </c>
      <c r="G174" s="57" t="str">
        <f t="shared" si="75"/>
        <v>PAVIMENTOS - RAMAL 20 DE JULIO A LA VICTORIA</v>
      </c>
      <c r="H174" s="57" t="str">
        <f t="shared" si="76"/>
        <v>PAVIMENTOS</v>
      </c>
      <c r="I174" s="289">
        <f t="shared" si="77"/>
        <v>3005001002</v>
      </c>
      <c r="J174" s="377" t="s">
        <v>96</v>
      </c>
      <c r="K174" s="283"/>
      <c r="L174" s="284"/>
      <c r="M174" s="284"/>
      <c r="N174" s="284" t="s">
        <v>71</v>
      </c>
      <c r="O174" s="67" t="s">
        <v>2</v>
      </c>
      <c r="P174" s="288">
        <f>+[28]MemoriaPavimentos!$D$14</f>
        <v>3834.6107784431138</v>
      </c>
      <c r="Q174" s="363">
        <f>+VLOOKUP(N174,'[28]Indice Pavimentos'!$E$4:$P$26,12,)</f>
        <v>167900.6106505788</v>
      </c>
      <c r="R174" s="363">
        <f t="shared" si="93"/>
        <v>643833491.30789018</v>
      </c>
      <c r="S174" s="108">
        <f t="shared" si="94"/>
        <v>643833491.30789018</v>
      </c>
      <c r="T174" s="277"/>
      <c r="U174" s="277"/>
      <c r="V174" s="277"/>
      <c r="W174" s="408"/>
      <c r="X174" s="365">
        <f t="shared" si="69"/>
        <v>20752004508.297962</v>
      </c>
      <c r="Y174" s="365">
        <f t="shared" si="70"/>
        <v>69768976.627575144</v>
      </c>
      <c r="Z174" s="365">
        <f t="shared" si="71"/>
        <v>69768976.627575144</v>
      </c>
    </row>
    <row r="175" spans="1:26" s="280" customFormat="1" ht="15" customHeight="1">
      <c r="A175" s="292">
        <v>47</v>
      </c>
      <c r="B175" s="41">
        <f t="shared" si="72"/>
        <v>3</v>
      </c>
      <c r="C175" s="41">
        <f t="shared" si="73"/>
        <v>6</v>
      </c>
      <c r="D175" s="41">
        <f t="shared" si="83"/>
        <v>0</v>
      </c>
      <c r="E175" s="41">
        <f t="shared" si="78"/>
        <v>0</v>
      </c>
      <c r="F175" s="57" t="str">
        <f t="shared" si="74"/>
        <v>TRAMO PORTAL 20 DE JULIO A ESTACIÓN INTERMEDIA LA VICTORIA ALTERNATIVA 6</v>
      </c>
      <c r="G175" s="57" t="str">
        <f t="shared" si="75"/>
        <v>ARQUEOLOGÍA - RAMAL 20 DE JULIO A LA VICTORIA</v>
      </c>
      <c r="H175" s="57" t="str">
        <f t="shared" si="76"/>
        <v>ARQUEOLOGÍA</v>
      </c>
      <c r="I175" s="289">
        <f t="shared" si="77"/>
        <v>3006000000</v>
      </c>
      <c r="J175" s="377" t="s">
        <v>96</v>
      </c>
      <c r="K175" s="283"/>
      <c r="L175" s="43" t="s">
        <v>90</v>
      </c>
      <c r="M175" s="43"/>
      <c r="N175" s="76"/>
      <c r="O175" s="67"/>
      <c r="P175" s="59"/>
      <c r="Q175" s="108"/>
      <c r="R175" s="362">
        <f>+U175</f>
        <v>69768976.627575144</v>
      </c>
      <c r="S175" s="108"/>
      <c r="T175" s="277"/>
      <c r="U175" s="277">
        <f>Y175</f>
        <v>69768976.627575144</v>
      </c>
      <c r="V175" s="277"/>
      <c r="W175" s="408"/>
      <c r="X175" s="365">
        <f t="shared" si="69"/>
        <v>20752004508.297962</v>
      </c>
      <c r="Y175" s="365">
        <f t="shared" si="70"/>
        <v>69768976.627575144</v>
      </c>
      <c r="Z175" s="365">
        <f t="shared" si="71"/>
        <v>69768976.627575144</v>
      </c>
    </row>
    <row r="176" spans="1:26" s="280" customFormat="1" ht="15" customHeight="1">
      <c r="A176" s="292"/>
      <c r="B176" s="41">
        <f t="shared" si="72"/>
        <v>3</v>
      </c>
      <c r="C176" s="41">
        <f t="shared" si="73"/>
        <v>6</v>
      </c>
      <c r="D176" s="41">
        <f t="shared" si="83"/>
        <v>1</v>
      </c>
      <c r="E176" s="41">
        <f t="shared" si="78"/>
        <v>0</v>
      </c>
      <c r="F176" s="57" t="str">
        <f t="shared" si="74"/>
        <v>TRAMO PORTAL 20 DE JULIO A ESTACIÓN INTERMEDIA LA VICTORIA ALTERNATIVA 6</v>
      </c>
      <c r="G176" s="57" t="str">
        <f t="shared" si="75"/>
        <v>ARQUEOLOGÍA - RAMAL 20 DE JULIO A LA VICTORIA</v>
      </c>
      <c r="H176" s="57" t="str">
        <f t="shared" si="76"/>
        <v>ARQUEOLOGÍA</v>
      </c>
      <c r="I176" s="289">
        <f t="shared" si="77"/>
        <v>3006001000</v>
      </c>
      <c r="J176" s="377" t="s">
        <v>96</v>
      </c>
      <c r="K176" s="283"/>
      <c r="L176" s="43"/>
      <c r="M176" s="43" t="s">
        <v>320</v>
      </c>
      <c r="N176" s="381"/>
      <c r="O176" s="67"/>
      <c r="P176" s="59"/>
      <c r="Q176" s="108"/>
      <c r="R176" s="362">
        <f>+T176</f>
        <v>69768976.627575144</v>
      </c>
      <c r="S176" s="108"/>
      <c r="T176" s="69">
        <f>Z176</f>
        <v>69768976.627575144</v>
      </c>
      <c r="U176" s="277"/>
      <c r="V176" s="277"/>
      <c r="W176" s="408"/>
      <c r="X176" s="365">
        <f t="shared" si="69"/>
        <v>20682235531.670387</v>
      </c>
      <c r="Y176" s="365">
        <f t="shared" si="70"/>
        <v>19899361225.599625</v>
      </c>
      <c r="Z176" s="365">
        <f t="shared" si="71"/>
        <v>69768976.627575144</v>
      </c>
    </row>
    <row r="177" spans="1:26" s="280" customFormat="1" ht="15" customHeight="1">
      <c r="A177" s="292">
        <v>9</v>
      </c>
      <c r="B177" s="41">
        <f t="shared" si="72"/>
        <v>3</v>
      </c>
      <c r="C177" s="41">
        <f t="shared" si="73"/>
        <v>6</v>
      </c>
      <c r="D177" s="41">
        <f t="shared" si="83"/>
        <v>1</v>
      </c>
      <c r="E177" s="41">
        <f t="shared" si="78"/>
        <v>1</v>
      </c>
      <c r="F177" s="57" t="str">
        <f t="shared" si="74"/>
        <v>TRAMO PORTAL 20 DE JULIO A ESTACIÓN INTERMEDIA LA VICTORIA ALTERNATIVA 6</v>
      </c>
      <c r="G177" s="57" t="str">
        <f t="shared" si="75"/>
        <v>ARQUEOLOGÍA - RAMAL 20 DE JULIO A LA VICTORIA</v>
      </c>
      <c r="H177" s="57" t="str">
        <f t="shared" si="76"/>
        <v>ARQUEOLOGÍA</v>
      </c>
      <c r="I177" s="289">
        <f t="shared" si="77"/>
        <v>3006001001</v>
      </c>
      <c r="J177" s="377" t="s">
        <v>96</v>
      </c>
      <c r="K177" s="283"/>
      <c r="L177" s="284"/>
      <c r="M177" s="284"/>
      <c r="N177" s="284" t="s">
        <v>52</v>
      </c>
      <c r="O177" s="67" t="s">
        <v>69</v>
      </c>
      <c r="P177" s="59">
        <f>+[28]LongTramos!$H$12</f>
        <v>0.57447801236439977</v>
      </c>
      <c r="Q177" s="363">
        <f>+'[28]Indice Arqueologia'!$O$14*[28]InfoGeneral!$E$28</f>
        <v>121447601.34582779</v>
      </c>
      <c r="R177" s="363">
        <f>+S177</f>
        <v>69768976.627575144</v>
      </c>
      <c r="S177" s="108">
        <f t="shared" ref="S177" si="95">+P177*Q177</f>
        <v>69768976.627575144</v>
      </c>
      <c r="T177" s="277"/>
      <c r="U177" s="277"/>
      <c r="V177" s="277"/>
      <c r="W177" s="408"/>
      <c r="X177" s="365">
        <f t="shared" si="69"/>
        <v>20682235531.670387</v>
      </c>
      <c r="Y177" s="365">
        <f t="shared" si="70"/>
        <v>19899361225.599625</v>
      </c>
      <c r="Z177" s="365">
        <f t="shared" si="71"/>
        <v>18367856781.099224</v>
      </c>
    </row>
    <row r="178" spans="1:26" s="71" customFormat="1" ht="15" customHeight="1">
      <c r="A178" s="292">
        <v>7</v>
      </c>
      <c r="B178" s="41">
        <f t="shared" si="72"/>
        <v>3</v>
      </c>
      <c r="C178" s="41">
        <f t="shared" si="73"/>
        <v>7</v>
      </c>
      <c r="D178" s="41">
        <f t="shared" si="83"/>
        <v>0</v>
      </c>
      <c r="E178" s="41">
        <f t="shared" si="78"/>
        <v>0</v>
      </c>
      <c r="F178" s="57" t="str">
        <f t="shared" si="74"/>
        <v>TRAMO PORTAL 20 DE JULIO A ESTACIÓN INTERMEDIA LA VICTORIA ALTERNATIVA 6</v>
      </c>
      <c r="G178" s="57" t="str">
        <f t="shared" si="75"/>
        <v>ESTACIÓN INTERMEDIA LA VICTORIA</v>
      </c>
      <c r="H178" s="57" t="str">
        <f t="shared" si="76"/>
        <v>EDIFICACIÓN - ESTACIÓN LA VICTORIA</v>
      </c>
      <c r="I178" s="289">
        <f t="shared" si="77"/>
        <v>3007000000</v>
      </c>
      <c r="J178" s="377" t="s">
        <v>96</v>
      </c>
      <c r="K178" s="285"/>
      <c r="L178" s="43" t="s">
        <v>83</v>
      </c>
      <c r="M178" s="44"/>
      <c r="N178" s="78"/>
      <c r="O178" s="38"/>
      <c r="P178" s="56"/>
      <c r="Q178" s="362"/>
      <c r="R178" s="362">
        <f>+U178</f>
        <v>19899361225.599625</v>
      </c>
      <c r="S178" s="362"/>
      <c r="T178" s="69"/>
      <c r="U178" s="69">
        <f>Y178</f>
        <v>19899361225.599625</v>
      </c>
      <c r="V178" s="69"/>
      <c r="W178" s="407"/>
      <c r="X178" s="365">
        <f t="shared" si="69"/>
        <v>20682235531.670387</v>
      </c>
      <c r="Y178" s="365">
        <f t="shared" si="70"/>
        <v>19899361225.599625</v>
      </c>
      <c r="Z178" s="365">
        <f t="shared" si="71"/>
        <v>18367856781.099224</v>
      </c>
    </row>
    <row r="179" spans="1:26" s="71" customFormat="1" ht="15" customHeight="1">
      <c r="A179" s="292">
        <v>8</v>
      </c>
      <c r="B179" s="41">
        <f t="shared" si="72"/>
        <v>3</v>
      </c>
      <c r="C179" s="41">
        <f t="shared" si="73"/>
        <v>7</v>
      </c>
      <c r="D179" s="41">
        <f t="shared" si="83"/>
        <v>1</v>
      </c>
      <c r="E179" s="41">
        <f t="shared" si="78"/>
        <v>0</v>
      </c>
      <c r="F179" s="57" t="str">
        <f t="shared" si="74"/>
        <v>TRAMO PORTAL 20 DE JULIO A ESTACIÓN INTERMEDIA LA VICTORIA ALTERNATIVA 6</v>
      </c>
      <c r="G179" s="57" t="str">
        <f t="shared" si="75"/>
        <v>ESTACIÓN INTERMEDIA LA VICTORIA</v>
      </c>
      <c r="H179" s="57" t="str">
        <f t="shared" si="76"/>
        <v>EDIFICACIÓN - ESTACIÓN LA VICTORIA</v>
      </c>
      <c r="I179" s="289">
        <f t="shared" si="77"/>
        <v>3007001000</v>
      </c>
      <c r="J179" s="377" t="s">
        <v>96</v>
      </c>
      <c r="K179" s="285"/>
      <c r="L179" s="43"/>
      <c r="M179" s="43" t="s">
        <v>92</v>
      </c>
      <c r="N179" s="78"/>
      <c r="O179" s="38"/>
      <c r="P179" s="56"/>
      <c r="Q179" s="362"/>
      <c r="R179" s="362">
        <f>+T179</f>
        <v>18367856781.099224</v>
      </c>
      <c r="S179" s="362"/>
      <c r="T179" s="69">
        <f>Z179</f>
        <v>18367856781.099224</v>
      </c>
      <c r="U179" s="69"/>
      <c r="V179" s="69"/>
      <c r="W179" s="407"/>
      <c r="X179" s="365">
        <f t="shared" si="69"/>
        <v>19581855565.974346</v>
      </c>
      <c r="Y179" s="365">
        <f t="shared" si="70"/>
        <v>18798981259.903584</v>
      </c>
      <c r="Z179" s="365">
        <f t="shared" si="71"/>
        <v>18367856781.099224</v>
      </c>
    </row>
    <row r="180" spans="1:26" s="280" customFormat="1" ht="15" customHeight="1">
      <c r="A180" s="292">
        <v>9</v>
      </c>
      <c r="B180" s="41">
        <f t="shared" si="72"/>
        <v>3</v>
      </c>
      <c r="C180" s="41">
        <f t="shared" si="73"/>
        <v>7</v>
      </c>
      <c r="D180" s="41">
        <f t="shared" si="83"/>
        <v>1</v>
      </c>
      <c r="E180" s="41">
        <f t="shared" si="78"/>
        <v>1</v>
      </c>
      <c r="F180" s="57" t="str">
        <f t="shared" si="74"/>
        <v>TRAMO PORTAL 20 DE JULIO A ESTACIÓN INTERMEDIA LA VICTORIA ALTERNATIVA 6</v>
      </c>
      <c r="G180" s="57" t="str">
        <f t="shared" si="75"/>
        <v>ESTACIÓN INTERMEDIA LA VICTORIA</v>
      </c>
      <c r="H180" s="57" t="str">
        <f t="shared" si="76"/>
        <v>EDIFICACIÓN - ESTACIÓN LA VICTORIA</v>
      </c>
      <c r="I180" s="289">
        <f t="shared" si="77"/>
        <v>3007001001</v>
      </c>
      <c r="J180" s="377" t="s">
        <v>96</v>
      </c>
      <c r="K180" s="283"/>
      <c r="L180" s="284"/>
      <c r="M180" s="284"/>
      <c r="N180" s="284" t="s">
        <v>304</v>
      </c>
      <c r="O180" s="288" t="s">
        <v>2</v>
      </c>
      <c r="P180" s="288">
        <f>+[27]Cantidades!$J$22</f>
        <v>3496</v>
      </c>
      <c r="Q180" s="363">
        <f>+VLOOKUP(N180,'[28]Indice Estaciones-Edificaciones'!E$4:P$550,12,FALSE)</f>
        <v>314753.99476431432</v>
      </c>
      <c r="R180" s="363">
        <f t="shared" ref="R180:R190" si="96">+S180</f>
        <v>1100379965.6960428</v>
      </c>
      <c r="S180" s="108">
        <f t="shared" ref="S180:S190" si="97">+P180*Q180</f>
        <v>1100379965.6960428</v>
      </c>
      <c r="T180" s="277"/>
      <c r="U180" s="277"/>
      <c r="V180" s="277"/>
      <c r="W180" s="408"/>
      <c r="X180" s="365">
        <f t="shared" si="69"/>
        <v>15716305412.825363</v>
      </c>
      <c r="Y180" s="365">
        <f t="shared" si="70"/>
        <v>14933431106.754602</v>
      </c>
      <c r="Z180" s="365">
        <f t="shared" si="71"/>
        <v>17267476815.403183</v>
      </c>
    </row>
    <row r="181" spans="1:26" s="280" customFormat="1" ht="15" customHeight="1">
      <c r="A181" s="292">
        <v>9</v>
      </c>
      <c r="B181" s="41">
        <f t="shared" si="72"/>
        <v>3</v>
      </c>
      <c r="C181" s="41">
        <f t="shared" si="73"/>
        <v>7</v>
      </c>
      <c r="D181" s="41">
        <f t="shared" si="83"/>
        <v>1</v>
      </c>
      <c r="E181" s="41">
        <f t="shared" si="78"/>
        <v>2</v>
      </c>
      <c r="F181" s="57" t="str">
        <f t="shared" si="74"/>
        <v>TRAMO PORTAL 20 DE JULIO A ESTACIÓN INTERMEDIA LA VICTORIA ALTERNATIVA 6</v>
      </c>
      <c r="G181" s="57" t="str">
        <f t="shared" si="75"/>
        <v>ESTACIÓN INTERMEDIA LA VICTORIA</v>
      </c>
      <c r="H181" s="57" t="str">
        <f t="shared" si="76"/>
        <v>EDIFICACIÓN - ESTACIÓN LA VICTORIA</v>
      </c>
      <c r="I181" s="289">
        <f t="shared" si="77"/>
        <v>3007001002</v>
      </c>
      <c r="J181" s="377" t="s">
        <v>96</v>
      </c>
      <c r="K181" s="283"/>
      <c r="L181" s="284"/>
      <c r="M181" s="284"/>
      <c r="N181" s="284" t="s">
        <v>47</v>
      </c>
      <c r="O181" s="278" t="s">
        <v>2</v>
      </c>
      <c r="P181" s="288">
        <f>+$P$180</f>
        <v>3496</v>
      </c>
      <c r="Q181" s="363">
        <f>+VLOOKUP(N181,'[28]Indice Estaciones-Edificaciones'!E$4:P$550,12,FALSE)</f>
        <v>1105706.5655460474</v>
      </c>
      <c r="R181" s="363">
        <f t="shared" si="96"/>
        <v>3865550153.1489816</v>
      </c>
      <c r="S181" s="108">
        <f t="shared" si="97"/>
        <v>3865550153.1489816</v>
      </c>
      <c r="T181" s="277"/>
      <c r="U181" s="277"/>
      <c r="V181" s="277"/>
      <c r="W181" s="408"/>
      <c r="X181" s="365">
        <f t="shared" si="69"/>
        <v>11755938456.012506</v>
      </c>
      <c r="Y181" s="365">
        <f t="shared" si="70"/>
        <v>10973064149.941746</v>
      </c>
      <c r="Z181" s="365">
        <f t="shared" si="71"/>
        <v>13401926662.254202</v>
      </c>
    </row>
    <row r="182" spans="1:26" s="280" customFormat="1" ht="15" customHeight="1">
      <c r="A182" s="292">
        <v>9</v>
      </c>
      <c r="B182" s="41">
        <f t="shared" si="72"/>
        <v>3</v>
      </c>
      <c r="C182" s="41">
        <f t="shared" si="73"/>
        <v>7</v>
      </c>
      <c r="D182" s="41">
        <f t="shared" si="83"/>
        <v>1</v>
      </c>
      <c r="E182" s="41">
        <f t="shared" si="78"/>
        <v>3</v>
      </c>
      <c r="F182" s="57" t="str">
        <f t="shared" si="74"/>
        <v>TRAMO PORTAL 20 DE JULIO A ESTACIÓN INTERMEDIA LA VICTORIA ALTERNATIVA 6</v>
      </c>
      <c r="G182" s="57" t="str">
        <f t="shared" si="75"/>
        <v>ESTACIÓN INTERMEDIA LA VICTORIA</v>
      </c>
      <c r="H182" s="57" t="str">
        <f t="shared" si="76"/>
        <v>EDIFICACIÓN - ESTACIÓN LA VICTORIA</v>
      </c>
      <c r="I182" s="289">
        <f t="shared" si="77"/>
        <v>3007001003</v>
      </c>
      <c r="J182" s="377" t="s">
        <v>96</v>
      </c>
      <c r="K182" s="283"/>
      <c r="L182" s="284"/>
      <c r="M182" s="284"/>
      <c r="N182" s="284" t="s">
        <v>48</v>
      </c>
      <c r="O182" s="278" t="s">
        <v>2</v>
      </c>
      <c r="P182" s="288">
        <f t="shared" ref="P182:P190" si="98">+$P$180</f>
        <v>3496</v>
      </c>
      <c r="Q182" s="363">
        <f>+VLOOKUP(N182,'[28]Indice Estaciones-Edificaciones'!E$4:P$550,12,FALSE)</f>
        <v>1132828.0768915494</v>
      </c>
      <c r="R182" s="363">
        <f t="shared" si="96"/>
        <v>3960366956.8128567</v>
      </c>
      <c r="S182" s="108">
        <f t="shared" si="97"/>
        <v>3960366956.8128567</v>
      </c>
      <c r="T182" s="277"/>
      <c r="U182" s="277"/>
      <c r="V182" s="277"/>
      <c r="W182" s="408"/>
      <c r="X182" s="365">
        <f t="shared" si="69"/>
        <v>6037098932.8184023</v>
      </c>
      <c r="Y182" s="365">
        <f t="shared" si="70"/>
        <v>5254224626.7476406</v>
      </c>
      <c r="Z182" s="365">
        <f t="shared" si="71"/>
        <v>9441559705.4413452</v>
      </c>
    </row>
    <row r="183" spans="1:26" s="280" customFormat="1" ht="15" customHeight="1">
      <c r="A183" s="292">
        <v>9</v>
      </c>
      <c r="B183" s="41">
        <f t="shared" si="72"/>
        <v>3</v>
      </c>
      <c r="C183" s="41">
        <f t="shared" si="73"/>
        <v>7</v>
      </c>
      <c r="D183" s="41">
        <f t="shared" si="83"/>
        <v>1</v>
      </c>
      <c r="E183" s="41">
        <f t="shared" si="78"/>
        <v>4</v>
      </c>
      <c r="F183" s="57" t="str">
        <f t="shared" si="74"/>
        <v>TRAMO PORTAL 20 DE JULIO A ESTACIÓN INTERMEDIA LA VICTORIA ALTERNATIVA 6</v>
      </c>
      <c r="G183" s="57" t="str">
        <f t="shared" si="75"/>
        <v>ESTACIÓN INTERMEDIA LA VICTORIA</v>
      </c>
      <c r="H183" s="57" t="str">
        <f t="shared" si="76"/>
        <v>EDIFICACIÓN - ESTACIÓN LA VICTORIA</v>
      </c>
      <c r="I183" s="289">
        <f t="shared" si="77"/>
        <v>3007001004</v>
      </c>
      <c r="J183" s="377" t="s">
        <v>96</v>
      </c>
      <c r="K183" s="283"/>
      <c r="L183" s="284"/>
      <c r="M183" s="284"/>
      <c r="N183" s="284" t="s">
        <v>64</v>
      </c>
      <c r="O183" s="278" t="s">
        <v>2</v>
      </c>
      <c r="P183" s="288">
        <f t="shared" si="98"/>
        <v>3496</v>
      </c>
      <c r="Q183" s="363">
        <f>+VLOOKUP(N183,'[28]Indice Estaciones-Edificaciones'!E$4:P$550,12,FALSE)</f>
        <v>1635823.6622408764</v>
      </c>
      <c r="R183" s="363">
        <f t="shared" si="96"/>
        <v>5718839523.1941042</v>
      </c>
      <c r="S183" s="108">
        <f t="shared" si="97"/>
        <v>5718839523.1941042</v>
      </c>
      <c r="T183" s="277"/>
      <c r="U183" s="277"/>
      <c r="V183" s="277"/>
      <c r="W183" s="408"/>
      <c r="X183" s="365">
        <f t="shared" si="69"/>
        <v>5499248640.5168486</v>
      </c>
      <c r="Y183" s="365">
        <f t="shared" si="70"/>
        <v>4716374334.4460869</v>
      </c>
      <c r="Z183" s="365">
        <f t="shared" si="71"/>
        <v>3722720182.247242</v>
      </c>
    </row>
    <row r="184" spans="1:26" s="280" customFormat="1" ht="15" customHeight="1">
      <c r="A184" s="292">
        <v>9</v>
      </c>
      <c r="B184" s="41">
        <f t="shared" si="72"/>
        <v>3</v>
      </c>
      <c r="C184" s="41">
        <f t="shared" si="73"/>
        <v>7</v>
      </c>
      <c r="D184" s="41">
        <f t="shared" si="83"/>
        <v>1</v>
      </c>
      <c r="E184" s="41">
        <f t="shared" si="78"/>
        <v>5</v>
      </c>
      <c r="F184" s="57" t="str">
        <f t="shared" si="74"/>
        <v>TRAMO PORTAL 20 DE JULIO A ESTACIÓN INTERMEDIA LA VICTORIA ALTERNATIVA 6</v>
      </c>
      <c r="G184" s="57" t="str">
        <f t="shared" si="75"/>
        <v>ESTACIÓN INTERMEDIA LA VICTORIA</v>
      </c>
      <c r="H184" s="57" t="str">
        <f t="shared" si="76"/>
        <v>EDIFICACIÓN - ESTACIÓN LA VICTORIA</v>
      </c>
      <c r="I184" s="289">
        <f t="shared" si="77"/>
        <v>3007001005</v>
      </c>
      <c r="J184" s="377" t="s">
        <v>96</v>
      </c>
      <c r="K184" s="283"/>
      <c r="L184" s="284"/>
      <c r="M184" s="284"/>
      <c r="N184" s="284" t="s">
        <v>66</v>
      </c>
      <c r="O184" s="278" t="s">
        <v>2</v>
      </c>
      <c r="P184" s="288">
        <f t="shared" si="98"/>
        <v>3496</v>
      </c>
      <c r="Q184" s="363">
        <f>+VLOOKUP(N184,'[28]Indice Estaciones-Edificaciones'!E$4:P$550,12,FALSE)</f>
        <v>153847.33761486085</v>
      </c>
      <c r="R184" s="363">
        <f t="shared" si="96"/>
        <v>537850292.30155349</v>
      </c>
      <c r="S184" s="108">
        <f t="shared" si="97"/>
        <v>537850292.30155349</v>
      </c>
      <c r="T184" s="277"/>
      <c r="U184" s="277"/>
      <c r="V184" s="277"/>
      <c r="W184" s="408"/>
      <c r="X184" s="365">
        <f t="shared" si="69"/>
        <v>5065372063.5780544</v>
      </c>
      <c r="Y184" s="365">
        <f t="shared" si="70"/>
        <v>4282497757.5072923</v>
      </c>
      <c r="Z184" s="365">
        <f t="shared" si="71"/>
        <v>3184869889.9456882</v>
      </c>
    </row>
    <row r="185" spans="1:26" s="280" customFormat="1" ht="15" customHeight="1">
      <c r="A185" s="292"/>
      <c r="B185" s="41">
        <f t="shared" si="72"/>
        <v>3</v>
      </c>
      <c r="C185" s="41">
        <f t="shared" si="73"/>
        <v>7</v>
      </c>
      <c r="D185" s="41">
        <f t="shared" si="83"/>
        <v>1</v>
      </c>
      <c r="E185" s="41">
        <f t="shared" si="78"/>
        <v>6</v>
      </c>
      <c r="F185" s="57" t="str">
        <f t="shared" si="74"/>
        <v>TRAMO PORTAL 20 DE JULIO A ESTACIÓN INTERMEDIA LA VICTORIA ALTERNATIVA 6</v>
      </c>
      <c r="G185" s="57" t="str">
        <f t="shared" si="75"/>
        <v>ESTACIÓN INTERMEDIA LA VICTORIA</v>
      </c>
      <c r="H185" s="57" t="str">
        <f t="shared" si="76"/>
        <v>EDIFICACIÓN - ESTACIÓN LA VICTORIA</v>
      </c>
      <c r="I185" s="289">
        <f t="shared" si="77"/>
        <v>3007001006</v>
      </c>
      <c r="J185" s="377" t="s">
        <v>96</v>
      </c>
      <c r="K185" s="283"/>
      <c r="L185" s="284"/>
      <c r="M185" s="284"/>
      <c r="N185" s="284" t="s">
        <v>67</v>
      </c>
      <c r="O185" s="278" t="s">
        <v>2</v>
      </c>
      <c r="P185" s="288">
        <f t="shared" si="98"/>
        <v>3496</v>
      </c>
      <c r="Q185" s="363">
        <f>+VLOOKUP(N185,'[28]Indice Estaciones-Edificaciones'!E$4:P$550,12,FALSE)</f>
        <v>124106.57235091378</v>
      </c>
      <c r="R185" s="363">
        <f t="shared" si="96"/>
        <v>433876576.93879455</v>
      </c>
      <c r="S185" s="108">
        <f t="shared" si="97"/>
        <v>433876576.93879455</v>
      </c>
      <c r="T185" s="277"/>
      <c r="U185" s="277"/>
      <c r="V185" s="277"/>
      <c r="W185" s="408"/>
      <c r="X185" s="365">
        <f t="shared" si="69"/>
        <v>4913858879.0431414</v>
      </c>
      <c r="Y185" s="365">
        <f t="shared" si="70"/>
        <v>4130984572.9723787</v>
      </c>
      <c r="Z185" s="365">
        <f t="shared" si="71"/>
        <v>2750993313.0068936</v>
      </c>
    </row>
    <row r="186" spans="1:26" s="280" customFormat="1" ht="15" customHeight="1">
      <c r="A186" s="292"/>
      <c r="B186" s="41">
        <f t="shared" si="72"/>
        <v>3</v>
      </c>
      <c r="C186" s="41">
        <f t="shared" si="73"/>
        <v>7</v>
      </c>
      <c r="D186" s="41">
        <f t="shared" si="83"/>
        <v>1</v>
      </c>
      <c r="E186" s="41">
        <f t="shared" si="78"/>
        <v>7</v>
      </c>
      <c r="F186" s="57" t="str">
        <f t="shared" si="74"/>
        <v>TRAMO PORTAL 20 DE JULIO A ESTACIÓN INTERMEDIA LA VICTORIA ALTERNATIVA 6</v>
      </c>
      <c r="G186" s="57" t="str">
        <f t="shared" si="75"/>
        <v>ESTACIÓN INTERMEDIA LA VICTORIA</v>
      </c>
      <c r="H186" s="57" t="str">
        <f t="shared" si="76"/>
        <v>EDIFICACIÓN - ESTACIÓN LA VICTORIA</v>
      </c>
      <c r="I186" s="289">
        <f t="shared" si="77"/>
        <v>3007001007</v>
      </c>
      <c r="J186" s="377" t="s">
        <v>96</v>
      </c>
      <c r="K186" s="283"/>
      <c r="L186" s="284"/>
      <c r="M186" s="284"/>
      <c r="N186" s="284" t="s">
        <v>50</v>
      </c>
      <c r="O186" s="278" t="s">
        <v>2</v>
      </c>
      <c r="P186" s="288">
        <f t="shared" si="98"/>
        <v>3496</v>
      </c>
      <c r="Q186" s="363">
        <f>+VLOOKUP(N186,'[28]Indice Estaciones-Edificaciones'!E$4:P$550,12,FALSE)</f>
        <v>43339.011594654847</v>
      </c>
      <c r="R186" s="363">
        <f t="shared" si="96"/>
        <v>151513184.53491333</v>
      </c>
      <c r="S186" s="108">
        <f t="shared" si="97"/>
        <v>151513184.53491333</v>
      </c>
      <c r="T186" s="277"/>
      <c r="U186" s="277"/>
      <c r="V186" s="277"/>
      <c r="W186" s="408"/>
      <c r="X186" s="365">
        <f t="shared" si="69"/>
        <v>3128412398.7628403</v>
      </c>
      <c r="Y186" s="365">
        <f t="shared" si="70"/>
        <v>2345538092.6920776</v>
      </c>
      <c r="Z186" s="365">
        <f t="shared" si="71"/>
        <v>2599480128.4719801</v>
      </c>
    </row>
    <row r="187" spans="1:26" s="280" customFormat="1" ht="15" customHeight="1">
      <c r="A187" s="292">
        <v>9</v>
      </c>
      <c r="B187" s="41">
        <f t="shared" si="72"/>
        <v>3</v>
      </c>
      <c r="C187" s="41">
        <f t="shared" si="73"/>
        <v>7</v>
      </c>
      <c r="D187" s="41">
        <f t="shared" si="83"/>
        <v>1</v>
      </c>
      <c r="E187" s="41">
        <f t="shared" si="78"/>
        <v>8</v>
      </c>
      <c r="F187" s="57" t="str">
        <f t="shared" si="74"/>
        <v>TRAMO PORTAL 20 DE JULIO A ESTACIÓN INTERMEDIA LA VICTORIA ALTERNATIVA 6</v>
      </c>
      <c r="G187" s="57" t="str">
        <f t="shared" si="75"/>
        <v>ESTACIÓN INTERMEDIA LA VICTORIA</v>
      </c>
      <c r="H187" s="57" t="str">
        <f t="shared" si="76"/>
        <v>EDIFICACIÓN - ESTACIÓN LA VICTORIA</v>
      </c>
      <c r="I187" s="289">
        <f t="shared" si="77"/>
        <v>3007001008</v>
      </c>
      <c r="J187" s="377" t="s">
        <v>96</v>
      </c>
      <c r="K187" s="283"/>
      <c r="L187" s="284"/>
      <c r="M187" s="284"/>
      <c r="N187" s="284" t="s">
        <v>49</v>
      </c>
      <c r="O187" s="278" t="s">
        <v>2</v>
      </c>
      <c r="P187" s="288">
        <f t="shared" si="98"/>
        <v>3496</v>
      </c>
      <c r="Q187" s="363">
        <f>+VLOOKUP(N187,'[28]Indice Estaciones-Edificaciones'!E$4:P$550,12,FALSE)</f>
        <v>510711.23577811808</v>
      </c>
      <c r="R187" s="363">
        <f t="shared" si="96"/>
        <v>1785446480.2803009</v>
      </c>
      <c r="S187" s="108">
        <f t="shared" si="97"/>
        <v>1785446480.2803009</v>
      </c>
      <c r="T187" s="277"/>
      <c r="U187" s="277"/>
      <c r="V187" s="277"/>
      <c r="W187" s="408"/>
      <c r="X187" s="365">
        <f t="shared" si="69"/>
        <v>2904271822.7843428</v>
      </c>
      <c r="Y187" s="365">
        <f t="shared" si="70"/>
        <v>2121397516.7135806</v>
      </c>
      <c r="Z187" s="365">
        <f t="shared" si="71"/>
        <v>814033648.191679</v>
      </c>
    </row>
    <row r="188" spans="1:26" s="280" customFormat="1" ht="15" customHeight="1">
      <c r="A188" s="292">
        <v>9</v>
      </c>
      <c r="B188" s="41">
        <f t="shared" si="72"/>
        <v>3</v>
      </c>
      <c r="C188" s="41">
        <f t="shared" si="73"/>
        <v>7</v>
      </c>
      <c r="D188" s="41">
        <f t="shared" si="83"/>
        <v>1</v>
      </c>
      <c r="E188" s="41">
        <f t="shared" si="78"/>
        <v>9</v>
      </c>
      <c r="F188" s="57" t="str">
        <f t="shared" si="74"/>
        <v>TRAMO PORTAL 20 DE JULIO A ESTACIÓN INTERMEDIA LA VICTORIA ALTERNATIVA 6</v>
      </c>
      <c r="G188" s="57" t="str">
        <f t="shared" si="75"/>
        <v>ESTACIÓN INTERMEDIA LA VICTORIA</v>
      </c>
      <c r="H188" s="57" t="str">
        <f t="shared" si="76"/>
        <v>EDIFICACIÓN - ESTACIÓN LA VICTORIA</v>
      </c>
      <c r="I188" s="289">
        <f t="shared" si="77"/>
        <v>3007001009</v>
      </c>
      <c r="J188" s="377" t="s">
        <v>96</v>
      </c>
      <c r="K188" s="283"/>
      <c r="L188" s="284"/>
      <c r="M188" s="284"/>
      <c r="N188" s="284" t="s">
        <v>68</v>
      </c>
      <c r="O188" s="278" t="s">
        <v>2</v>
      </c>
      <c r="P188" s="288">
        <f t="shared" si="98"/>
        <v>3496</v>
      </c>
      <c r="Q188" s="363">
        <f>+VLOOKUP(N188,'[28]Indice Estaciones-Edificaciones'!E$4:P$550,12,FALSE)</f>
        <v>64113.437064787548</v>
      </c>
      <c r="R188" s="363">
        <f t="shared" si="96"/>
        <v>224140575.97849727</v>
      </c>
      <c r="S188" s="108">
        <f t="shared" si="97"/>
        <v>224140575.97849727</v>
      </c>
      <c r="T188" s="277"/>
      <c r="U188" s="277"/>
      <c r="V188" s="277"/>
      <c r="W188" s="408"/>
      <c r="X188" s="365">
        <f t="shared" si="69"/>
        <v>2552856693.3124328</v>
      </c>
      <c r="Y188" s="365">
        <f t="shared" si="70"/>
        <v>1769982387.2416708</v>
      </c>
      <c r="Z188" s="365">
        <f t="shared" si="71"/>
        <v>589893072.21318173</v>
      </c>
    </row>
    <row r="189" spans="1:26" s="280" customFormat="1" ht="15" customHeight="1">
      <c r="A189" s="292">
        <v>9</v>
      </c>
      <c r="B189" s="41">
        <f t="shared" si="72"/>
        <v>3</v>
      </c>
      <c r="C189" s="41">
        <f t="shared" si="73"/>
        <v>7</v>
      </c>
      <c r="D189" s="41">
        <f t="shared" si="83"/>
        <v>1</v>
      </c>
      <c r="E189" s="41">
        <f t="shared" si="78"/>
        <v>10</v>
      </c>
      <c r="F189" s="57" t="str">
        <f t="shared" si="74"/>
        <v>TRAMO PORTAL 20 DE JULIO A ESTACIÓN INTERMEDIA LA VICTORIA ALTERNATIVA 6</v>
      </c>
      <c r="G189" s="57" t="str">
        <f t="shared" si="75"/>
        <v>ESTACIÓN INTERMEDIA LA VICTORIA</v>
      </c>
      <c r="H189" s="57" t="str">
        <f t="shared" si="76"/>
        <v>EDIFICACIÓN - ESTACIÓN LA VICTORIA</v>
      </c>
      <c r="I189" s="289">
        <f t="shared" si="77"/>
        <v>3007001010</v>
      </c>
      <c r="J189" s="377" t="s">
        <v>96</v>
      </c>
      <c r="K189" s="283"/>
      <c r="L189" s="284"/>
      <c r="M189" s="284"/>
      <c r="N189" s="284" t="s">
        <v>73</v>
      </c>
      <c r="O189" s="278" t="s">
        <v>2</v>
      </c>
      <c r="P189" s="288">
        <f t="shared" si="98"/>
        <v>3496</v>
      </c>
      <c r="Q189" s="363">
        <f>+VLOOKUP(N189,'[28]Indice Estaciones-Edificaciones'!E$4:P$550,12,FALSE)</f>
        <v>100519.20179402453</v>
      </c>
      <c r="R189" s="363">
        <f t="shared" si="96"/>
        <v>351415129.47190976</v>
      </c>
      <c r="S189" s="108">
        <f t="shared" si="97"/>
        <v>351415129.47190976</v>
      </c>
      <c r="T189" s="277"/>
      <c r="U189" s="277"/>
      <c r="V189" s="277"/>
      <c r="W189" s="408"/>
      <c r="X189" s="365">
        <f t="shared" si="69"/>
        <v>2314378750.5711608</v>
      </c>
      <c r="Y189" s="365">
        <f t="shared" si="70"/>
        <v>1531504444.5003989</v>
      </c>
      <c r="Z189" s="365">
        <f t="shared" si="71"/>
        <v>238477942.74127197</v>
      </c>
    </row>
    <row r="190" spans="1:26" s="280" customFormat="1" ht="15" customHeight="1">
      <c r="A190" s="292">
        <v>9</v>
      </c>
      <c r="B190" s="41">
        <f t="shared" si="72"/>
        <v>3</v>
      </c>
      <c r="C190" s="41">
        <f t="shared" si="73"/>
        <v>7</v>
      </c>
      <c r="D190" s="41">
        <f t="shared" si="83"/>
        <v>1</v>
      </c>
      <c r="E190" s="41">
        <f t="shared" si="78"/>
        <v>11</v>
      </c>
      <c r="F190" s="57" t="str">
        <f t="shared" si="74"/>
        <v>TRAMO PORTAL 20 DE JULIO A ESTACIÓN INTERMEDIA LA VICTORIA ALTERNATIVA 6</v>
      </c>
      <c r="G190" s="57" t="str">
        <f t="shared" si="75"/>
        <v>ESTACIÓN INTERMEDIA LA VICTORIA</v>
      </c>
      <c r="H190" s="57" t="str">
        <f t="shared" si="76"/>
        <v>EDIFICACIÓN - ESTACIÓN LA VICTORIA</v>
      </c>
      <c r="I190" s="289">
        <f t="shared" si="77"/>
        <v>3007001011</v>
      </c>
      <c r="J190" s="377" t="s">
        <v>96</v>
      </c>
      <c r="K190" s="283"/>
      <c r="L190" s="284"/>
      <c r="M190" s="284"/>
      <c r="N190" s="284" t="s">
        <v>51</v>
      </c>
      <c r="O190" s="278" t="s">
        <v>2</v>
      </c>
      <c r="P190" s="288">
        <f t="shared" si="98"/>
        <v>3496</v>
      </c>
      <c r="Q190" s="363">
        <f>+VLOOKUP(N190,'[28]Indice Estaciones-Edificaciones'!E$4:P$550,12,FALSE)</f>
        <v>68214.514514093811</v>
      </c>
      <c r="R190" s="363">
        <f t="shared" si="96"/>
        <v>238477942.74127197</v>
      </c>
      <c r="S190" s="108">
        <f t="shared" si="97"/>
        <v>238477942.74127197</v>
      </c>
      <c r="T190" s="277"/>
      <c r="U190" s="277"/>
      <c r="V190" s="277"/>
      <c r="W190" s="408"/>
      <c r="X190" s="365">
        <f t="shared" si="69"/>
        <v>2314378750.5711608</v>
      </c>
      <c r="Y190" s="365">
        <f t="shared" si="70"/>
        <v>1531504444.5003989</v>
      </c>
      <c r="Z190" s="365">
        <f t="shared" si="71"/>
        <v>1531504444.5003989</v>
      </c>
    </row>
    <row r="191" spans="1:26" s="280" customFormat="1" ht="15" customHeight="1">
      <c r="A191" s="292">
        <v>17</v>
      </c>
      <c r="B191" s="41">
        <f t="shared" si="72"/>
        <v>3</v>
      </c>
      <c r="C191" s="41">
        <f t="shared" si="73"/>
        <v>7</v>
      </c>
      <c r="D191" s="41">
        <f t="shared" si="83"/>
        <v>2</v>
      </c>
      <c r="E191" s="41">
        <f t="shared" si="78"/>
        <v>0</v>
      </c>
      <c r="F191" s="57" t="str">
        <f t="shared" si="74"/>
        <v>TRAMO PORTAL 20 DE JULIO A ESTACIÓN INTERMEDIA LA VICTORIA ALTERNATIVA 6</v>
      </c>
      <c r="G191" s="57" t="str">
        <f t="shared" si="75"/>
        <v>ESTACIÓN INTERMEDIA LA VICTORIA</v>
      </c>
      <c r="H191" s="57" t="str">
        <f t="shared" si="76"/>
        <v>ESPACIO PUBLICO - ESTACIÓN LA VICTORIA</v>
      </c>
      <c r="I191" s="289">
        <f t="shared" si="77"/>
        <v>3007002000</v>
      </c>
      <c r="J191" s="377" t="s">
        <v>96</v>
      </c>
      <c r="K191" s="283"/>
      <c r="L191" s="284"/>
      <c r="M191" s="43" t="s">
        <v>93</v>
      </c>
      <c r="N191" s="76"/>
      <c r="O191" s="278"/>
      <c r="P191" s="288"/>
      <c r="Q191" s="108"/>
      <c r="R191" s="362">
        <f>+T191</f>
        <v>1531504444.5003989</v>
      </c>
      <c r="S191" s="108"/>
      <c r="T191" s="69">
        <f>Z191</f>
        <v>1531504444.5003989</v>
      </c>
      <c r="U191" s="277"/>
      <c r="V191" s="277"/>
      <c r="W191" s="408"/>
      <c r="X191" s="365">
        <f t="shared" si="69"/>
        <v>1898996532.8720613</v>
      </c>
      <c r="Y191" s="365">
        <f t="shared" si="70"/>
        <v>1116122226.8012993</v>
      </c>
      <c r="Z191" s="365">
        <f t="shared" si="71"/>
        <v>1531504444.5003989</v>
      </c>
    </row>
    <row r="192" spans="1:26" s="280" customFormat="1" ht="15" customHeight="1">
      <c r="A192" s="292">
        <v>18</v>
      </c>
      <c r="B192" s="41">
        <f t="shared" si="72"/>
        <v>3</v>
      </c>
      <c r="C192" s="41">
        <f t="shared" si="73"/>
        <v>7</v>
      </c>
      <c r="D192" s="41">
        <f t="shared" si="83"/>
        <v>2</v>
      </c>
      <c r="E192" s="41">
        <f t="shared" si="78"/>
        <v>1</v>
      </c>
      <c r="F192" s="57" t="str">
        <f t="shared" si="74"/>
        <v>TRAMO PORTAL 20 DE JULIO A ESTACIÓN INTERMEDIA LA VICTORIA ALTERNATIVA 6</v>
      </c>
      <c r="G192" s="57" t="str">
        <f t="shared" si="75"/>
        <v>ESTACIÓN INTERMEDIA LA VICTORIA</v>
      </c>
      <c r="H192" s="57" t="str">
        <f t="shared" si="76"/>
        <v>ESPACIO PUBLICO - ESTACIÓN LA VICTORIA</v>
      </c>
      <c r="I192" s="289">
        <f t="shared" si="77"/>
        <v>3007002001</v>
      </c>
      <c r="J192" s="377" t="s">
        <v>96</v>
      </c>
      <c r="K192" s="283"/>
      <c r="L192" s="284"/>
      <c r="M192" s="284"/>
      <c r="N192" s="284" t="s">
        <v>304</v>
      </c>
      <c r="O192" s="288" t="s">
        <v>2</v>
      </c>
      <c r="P192" s="288">
        <f>+[27]Cantidades!$J$23</f>
        <v>6752.65</v>
      </c>
      <c r="Q192" s="363">
        <f>+VLOOKUP(N192,'[28]Indice Estaciones-Espacio Públi'!$E$5:$P$50,12,FALSE)</f>
        <v>61513.956402167983</v>
      </c>
      <c r="R192" s="363">
        <f t="shared" ref="R192:R194" si="99">+S192</f>
        <v>415382217.6990996</v>
      </c>
      <c r="S192" s="108">
        <f>+P192*Q192</f>
        <v>415382217.6990996</v>
      </c>
      <c r="T192" s="277"/>
      <c r="U192" s="277"/>
      <c r="V192" s="277"/>
      <c r="W192" s="408"/>
      <c r="X192" s="365">
        <f t="shared" si="69"/>
        <v>1848971762.4825492</v>
      </c>
      <c r="Y192" s="365">
        <f t="shared" si="70"/>
        <v>1066097456.4117872</v>
      </c>
      <c r="Z192" s="365">
        <f t="shared" si="71"/>
        <v>1116122226.8012993</v>
      </c>
    </row>
    <row r="193" spans="1:26" s="280" customFormat="1" ht="15" customHeight="1">
      <c r="A193" s="292">
        <v>19</v>
      </c>
      <c r="B193" s="41">
        <f t="shared" si="72"/>
        <v>3</v>
      </c>
      <c r="C193" s="41">
        <f t="shared" si="73"/>
        <v>7</v>
      </c>
      <c r="D193" s="41">
        <f t="shared" si="83"/>
        <v>2</v>
      </c>
      <c r="E193" s="41">
        <f t="shared" si="78"/>
        <v>2</v>
      </c>
      <c r="F193" s="57" t="str">
        <f t="shared" si="74"/>
        <v>TRAMO PORTAL 20 DE JULIO A ESTACIÓN INTERMEDIA LA VICTORIA ALTERNATIVA 6</v>
      </c>
      <c r="G193" s="57" t="str">
        <f t="shared" si="75"/>
        <v>ESTACIÓN INTERMEDIA LA VICTORIA</v>
      </c>
      <c r="H193" s="57" t="str">
        <f t="shared" si="76"/>
        <v>ESPACIO PUBLICO - ESTACIÓN LA VICTORIA</v>
      </c>
      <c r="I193" s="289">
        <f t="shared" si="77"/>
        <v>3007002002</v>
      </c>
      <c r="J193" s="377" t="s">
        <v>96</v>
      </c>
      <c r="K193" s="283"/>
      <c r="L193" s="284"/>
      <c r="M193" s="284"/>
      <c r="N193" s="284" t="s">
        <v>312</v>
      </c>
      <c r="O193" s="278" t="s">
        <v>2</v>
      </c>
      <c r="P193" s="288">
        <f>+$P$192</f>
        <v>6752.65</v>
      </c>
      <c r="Q193" s="363">
        <f>+VLOOKUP(N193,'[28]Indice Estaciones-Espacio Públi'!$E$5:$P$50,12,FALSE)</f>
        <v>7408.1687025852243</v>
      </c>
      <c r="R193" s="363">
        <f t="shared" si="99"/>
        <v>50024770.389512114</v>
      </c>
      <c r="S193" s="108">
        <f>+P193*Q193</f>
        <v>50024770.389512114</v>
      </c>
      <c r="T193" s="277"/>
      <c r="U193" s="277"/>
      <c r="V193" s="277"/>
      <c r="W193" s="408"/>
      <c r="X193" s="365">
        <f t="shared" si="69"/>
        <v>782874306.07076216</v>
      </c>
      <c r="Y193" s="365">
        <f t="shared" si="70"/>
        <v>615546223</v>
      </c>
      <c r="Z193" s="365">
        <f t="shared" si="71"/>
        <v>1066097456.4117872</v>
      </c>
    </row>
    <row r="194" spans="1:26" s="280" customFormat="1" ht="15" customHeight="1">
      <c r="A194" s="292">
        <v>18</v>
      </c>
      <c r="B194" s="41">
        <f t="shared" si="72"/>
        <v>3</v>
      </c>
      <c r="C194" s="41">
        <f t="shared" si="73"/>
        <v>7</v>
      </c>
      <c r="D194" s="41">
        <f t="shared" si="83"/>
        <v>2</v>
      </c>
      <c r="E194" s="41">
        <f t="shared" si="78"/>
        <v>3</v>
      </c>
      <c r="F194" s="57" t="str">
        <f t="shared" si="74"/>
        <v>TRAMO PORTAL 20 DE JULIO A ESTACIÓN INTERMEDIA LA VICTORIA ALTERNATIVA 6</v>
      </c>
      <c r="G194" s="57" t="str">
        <f t="shared" si="75"/>
        <v>ESTACIÓN INTERMEDIA LA VICTORIA</v>
      </c>
      <c r="H194" s="57" t="str">
        <f t="shared" si="76"/>
        <v>ESPACIO PUBLICO - ESTACIÓN LA VICTORIA</v>
      </c>
      <c r="I194" s="289">
        <f t="shared" si="77"/>
        <v>3007002003</v>
      </c>
      <c r="J194" s="377" t="s">
        <v>96</v>
      </c>
      <c r="K194" s="283"/>
      <c r="L194" s="284"/>
      <c r="M194" s="284"/>
      <c r="N194" s="284" t="s">
        <v>70</v>
      </c>
      <c r="O194" s="278" t="s">
        <v>2</v>
      </c>
      <c r="P194" s="288">
        <f>+$P$192</f>
        <v>6752.65</v>
      </c>
      <c r="Q194" s="363">
        <f>+VLOOKUP(N194,'[28]Indice Estaciones-Espacio Públi'!$E$5:$P$50,12,FALSE)</f>
        <v>157878.38202954206</v>
      </c>
      <c r="R194" s="363">
        <f t="shared" si="99"/>
        <v>1066097456.4117872</v>
      </c>
      <c r="S194" s="108">
        <f>+P194*Q194</f>
        <v>1066097456.4117872</v>
      </c>
      <c r="T194" s="277"/>
      <c r="U194" s="277"/>
      <c r="V194" s="277"/>
      <c r="W194" s="408"/>
      <c r="X194" s="365">
        <f t="shared" si="69"/>
        <v>782874306.07076216</v>
      </c>
      <c r="Y194" s="365">
        <f t="shared" si="70"/>
        <v>615546223</v>
      </c>
      <c r="Z194" s="365">
        <f t="shared" si="71"/>
        <v>615546223</v>
      </c>
    </row>
    <row r="195" spans="1:26" s="280" customFormat="1" ht="15" customHeight="1">
      <c r="A195" s="292"/>
      <c r="B195" s="41">
        <f t="shared" si="72"/>
        <v>3</v>
      </c>
      <c r="C195" s="41">
        <f t="shared" si="73"/>
        <v>8</v>
      </c>
      <c r="D195" s="41">
        <f t="shared" si="83"/>
        <v>0</v>
      </c>
      <c r="E195" s="41">
        <f t="shared" si="78"/>
        <v>0</v>
      </c>
      <c r="F195" s="57" t="str">
        <f t="shared" si="74"/>
        <v>TRAMO PORTAL 20 DE JULIO A ESTACIÓN INTERMEDIA LA VICTORIA ALTERNATIVA 6</v>
      </c>
      <c r="G195" s="57" t="str">
        <f t="shared" si="75"/>
        <v>REDES SECAS EXTERIORES - RAMAL 20 DE JULIO A LA VICTORIA</v>
      </c>
      <c r="H195" s="57" t="str">
        <f t="shared" si="76"/>
        <v>INTERFERENCIAS</v>
      </c>
      <c r="I195" s="289">
        <f t="shared" si="77"/>
        <v>3008000000</v>
      </c>
      <c r="J195" s="377" t="s">
        <v>96</v>
      </c>
      <c r="K195" s="283"/>
      <c r="L195" s="367" t="s">
        <v>300</v>
      </c>
      <c r="M195" s="366"/>
      <c r="N195" s="284"/>
      <c r="O195" s="278"/>
      <c r="P195" s="288"/>
      <c r="Q195" s="363"/>
      <c r="R195" s="404">
        <f>+U195</f>
        <v>615546223</v>
      </c>
      <c r="S195" s="108"/>
      <c r="T195" s="277"/>
      <c r="U195" s="277">
        <f>Y195</f>
        <v>615546223</v>
      </c>
      <c r="V195" s="277"/>
      <c r="W195" s="408"/>
      <c r="X195" s="365">
        <f t="shared" si="69"/>
        <v>782874306.07076216</v>
      </c>
      <c r="Y195" s="365">
        <f t="shared" si="70"/>
        <v>615546223</v>
      </c>
      <c r="Z195" s="365">
        <f t="shared" si="71"/>
        <v>615546223</v>
      </c>
    </row>
    <row r="196" spans="1:26" s="280" customFormat="1" ht="15" customHeight="1">
      <c r="A196" s="292"/>
      <c r="B196" s="41">
        <f t="shared" si="72"/>
        <v>3</v>
      </c>
      <c r="C196" s="41">
        <f t="shared" si="73"/>
        <v>8</v>
      </c>
      <c r="D196" s="41">
        <f t="shared" si="83"/>
        <v>1</v>
      </c>
      <c r="E196" s="41">
        <f t="shared" si="78"/>
        <v>0</v>
      </c>
      <c r="F196" s="57" t="str">
        <f t="shared" si="74"/>
        <v>TRAMO PORTAL 20 DE JULIO A ESTACIÓN INTERMEDIA LA VICTORIA ALTERNATIVA 6</v>
      </c>
      <c r="G196" s="57" t="str">
        <f t="shared" si="75"/>
        <v>REDES SECAS EXTERIORES - RAMAL 20 DE JULIO A LA VICTORIA</v>
      </c>
      <c r="H196" s="57" t="str">
        <f t="shared" si="76"/>
        <v>INTERFERENCIAS</v>
      </c>
      <c r="I196" s="289">
        <f t="shared" si="77"/>
        <v>3008001000</v>
      </c>
      <c r="J196" s="377" t="s">
        <v>96</v>
      </c>
      <c r="K196" s="283"/>
      <c r="L196" s="367"/>
      <c r="M196" s="367" t="s">
        <v>299</v>
      </c>
      <c r="N196" s="284"/>
      <c r="O196" s="278"/>
      <c r="P196" s="288"/>
      <c r="Q196" s="363"/>
      <c r="R196" s="404">
        <f>+T196</f>
        <v>615546223</v>
      </c>
      <c r="S196" s="108"/>
      <c r="T196" s="69">
        <f>Z196</f>
        <v>615546223</v>
      </c>
      <c r="U196" s="277"/>
      <c r="V196" s="277"/>
      <c r="W196" s="408"/>
      <c r="X196" s="365">
        <f t="shared" si="69"/>
        <v>167328083.07076216</v>
      </c>
      <c r="Y196" s="365">
        <f t="shared" si="70"/>
        <v>167328083.07076216</v>
      </c>
      <c r="Z196" s="365">
        <f t="shared" si="71"/>
        <v>615546223</v>
      </c>
    </row>
    <row r="197" spans="1:26" s="280" customFormat="1" ht="51">
      <c r="A197" s="292"/>
      <c r="B197" s="41">
        <f t="shared" si="72"/>
        <v>3</v>
      </c>
      <c r="C197" s="41">
        <f t="shared" si="73"/>
        <v>8</v>
      </c>
      <c r="D197" s="41">
        <f t="shared" si="83"/>
        <v>1</v>
      </c>
      <c r="E197" s="41">
        <f t="shared" si="78"/>
        <v>1</v>
      </c>
      <c r="F197" s="57" t="str">
        <f t="shared" si="74"/>
        <v>TRAMO PORTAL 20 DE JULIO A ESTACIÓN INTERMEDIA LA VICTORIA ALTERNATIVA 6</v>
      </c>
      <c r="G197" s="57" t="str">
        <f t="shared" si="75"/>
        <v>REDES SECAS EXTERIORES - RAMAL 20 DE JULIO A LA VICTORIA</v>
      </c>
      <c r="H197" s="57" t="str">
        <f t="shared" si="76"/>
        <v>INTERFERENCIAS</v>
      </c>
      <c r="I197" s="289">
        <f t="shared" si="77"/>
        <v>3008001001</v>
      </c>
      <c r="J197" s="377" t="s">
        <v>96</v>
      </c>
      <c r="K197" s="283"/>
      <c r="L197" s="366"/>
      <c r="M197" s="366"/>
      <c r="N197" s="368" t="s">
        <v>305</v>
      </c>
      <c r="O197" s="278" t="s">
        <v>62</v>
      </c>
      <c r="P197" s="288">
        <f>+'[29]RESUMEN TRAMOS'!$E$5</f>
        <v>764</v>
      </c>
      <c r="Q197" s="363">
        <f>+'[29]RESUMEN TRAMOS'!$H$5</f>
        <v>805688.77356020943</v>
      </c>
      <c r="R197" s="363">
        <f>+S197</f>
        <v>615546223</v>
      </c>
      <c r="S197" s="108">
        <f>+P197*Q197</f>
        <v>615546223</v>
      </c>
      <c r="T197" s="277"/>
      <c r="U197" s="277"/>
      <c r="V197" s="277"/>
      <c r="W197" s="408"/>
      <c r="X197" s="365">
        <f t="shared" si="69"/>
        <v>167328083.07076216</v>
      </c>
      <c r="Y197" s="365">
        <f t="shared" si="70"/>
        <v>167328083.07076216</v>
      </c>
      <c r="Z197" s="365">
        <f t="shared" si="71"/>
        <v>167328083.07076216</v>
      </c>
    </row>
    <row r="198" spans="1:26" s="280" customFormat="1">
      <c r="A198" s="292"/>
      <c r="B198" s="41">
        <f t="shared" si="72"/>
        <v>3</v>
      </c>
      <c r="C198" s="41">
        <f t="shared" si="73"/>
        <v>9</v>
      </c>
      <c r="D198" s="41">
        <f t="shared" si="83"/>
        <v>0</v>
      </c>
      <c r="E198" s="41">
        <f t="shared" si="78"/>
        <v>0</v>
      </c>
      <c r="F198" s="57" t="str">
        <f t="shared" si="74"/>
        <v>TRAMO PORTAL 20 DE JULIO A ESTACIÓN INTERMEDIA LA VICTORIA ALTERNATIVA 6</v>
      </c>
      <c r="G198" s="57" t="str">
        <f t="shared" si="75"/>
        <v>REDES HIDROSANITARIAS EXTERIORES - RAMAL 20 DE JULIO A LA VICTORIA</v>
      </c>
      <c r="H198" s="57" t="str">
        <f t="shared" si="76"/>
        <v>ALCANTARILLADO</v>
      </c>
      <c r="I198" s="289">
        <f t="shared" si="77"/>
        <v>3009000000</v>
      </c>
      <c r="J198" s="377" t="s">
        <v>96</v>
      </c>
      <c r="K198" s="283"/>
      <c r="L198" s="367" t="s">
        <v>302</v>
      </c>
      <c r="M198" s="366"/>
      <c r="N198" s="368"/>
      <c r="O198" s="278"/>
      <c r="P198" s="288"/>
      <c r="Q198" s="363"/>
      <c r="R198" s="404">
        <f>+U198</f>
        <v>167328083.07076216</v>
      </c>
      <c r="S198" s="108"/>
      <c r="T198" s="277"/>
      <c r="U198" s="277">
        <f>Y198</f>
        <v>167328083.07076216</v>
      </c>
      <c r="V198" s="277"/>
      <c r="W198" s="408"/>
      <c r="X198" s="365">
        <f t="shared" si="69"/>
        <v>19501137741.633472</v>
      </c>
      <c r="Y198" s="365">
        <f t="shared" si="70"/>
        <v>167328083.07076216</v>
      </c>
      <c r="Z198" s="365">
        <f t="shared" si="71"/>
        <v>167328083.07076216</v>
      </c>
    </row>
    <row r="199" spans="1:26" s="280" customFormat="1">
      <c r="A199" s="292"/>
      <c r="B199" s="41">
        <f t="shared" si="72"/>
        <v>3</v>
      </c>
      <c r="C199" s="41">
        <f t="shared" si="73"/>
        <v>9</v>
      </c>
      <c r="D199" s="41">
        <f t="shared" si="83"/>
        <v>1</v>
      </c>
      <c r="E199" s="41">
        <f t="shared" si="78"/>
        <v>0</v>
      </c>
      <c r="F199" s="57" t="str">
        <f t="shared" si="74"/>
        <v>TRAMO PORTAL 20 DE JULIO A ESTACIÓN INTERMEDIA LA VICTORIA ALTERNATIVA 6</v>
      </c>
      <c r="G199" s="57" t="str">
        <f t="shared" si="75"/>
        <v>REDES HIDROSANITARIAS EXTERIORES - RAMAL 20 DE JULIO A LA VICTORIA</v>
      </c>
      <c r="H199" s="57" t="str">
        <f t="shared" si="76"/>
        <v>ALCANTARILLADO</v>
      </c>
      <c r="I199" s="289">
        <f t="shared" si="77"/>
        <v>3009001000</v>
      </c>
      <c r="J199" s="377" t="s">
        <v>96</v>
      </c>
      <c r="K199" s="283"/>
      <c r="L199" s="366"/>
      <c r="M199" s="367" t="s">
        <v>303</v>
      </c>
      <c r="N199" s="368"/>
      <c r="O199" s="278"/>
      <c r="P199" s="288"/>
      <c r="Q199" s="363"/>
      <c r="R199" s="404">
        <f>+T199</f>
        <v>167328083.07076216</v>
      </c>
      <c r="S199" s="108"/>
      <c r="T199" s="69">
        <f>Z199</f>
        <v>167328083.07076216</v>
      </c>
      <c r="U199" s="277"/>
      <c r="V199" s="277"/>
      <c r="W199" s="408"/>
      <c r="X199" s="365">
        <f t="shared" ref="X199:X262" si="100">+IF(C202&gt;C203,S202,X200+S201)</f>
        <v>19333809658.56271</v>
      </c>
      <c r="Y199" s="365">
        <f t="shared" ref="Y199:Y262" si="101">+IF(D201&gt;D202,S201,Y200+S201)</f>
        <v>586154084.59091341</v>
      </c>
      <c r="Z199" s="365">
        <f t="shared" ref="Z199:Z262" si="102">+IF(E200&gt;E201,S200,Z200+S200)</f>
        <v>167328083.07076216</v>
      </c>
    </row>
    <row r="200" spans="1:26" s="280" customFormat="1" ht="25.5" customHeight="1">
      <c r="A200" s="292"/>
      <c r="B200" s="41">
        <f t="shared" ref="B200:B263" si="103">+IF(K200="",B199,B199+1)</f>
        <v>3</v>
      </c>
      <c r="C200" s="41">
        <f t="shared" ref="C200:C263" si="104">+IF(B200=B199,IF(L200="",C199,C199+1),0)</f>
        <v>9</v>
      </c>
      <c r="D200" s="41">
        <f t="shared" si="83"/>
        <v>1</v>
      </c>
      <c r="E200" s="41">
        <f t="shared" si="78"/>
        <v>1</v>
      </c>
      <c r="F200" s="57" t="str">
        <f t="shared" ref="F200:F263" si="105">+IF(K200="",F199,K200)</f>
        <v>TRAMO PORTAL 20 DE JULIO A ESTACIÓN INTERMEDIA LA VICTORIA ALTERNATIVA 6</v>
      </c>
      <c r="G200" s="57" t="str">
        <f t="shared" ref="G200:G263" si="106">+IF(L200="",G199,L200)</f>
        <v>REDES HIDROSANITARIAS EXTERIORES - RAMAL 20 DE JULIO A LA VICTORIA</v>
      </c>
      <c r="H200" s="57" t="str">
        <f t="shared" ref="H200:H263" si="107">+IF(G200=G199,IF(M200="",H199,M200),H201)</f>
        <v>ALCANTARILLADO</v>
      </c>
      <c r="I200" s="289">
        <f t="shared" ref="I200:I263" si="108">+E200+D200*1000+C200*1000000+B200*1000000000</f>
        <v>3009001001</v>
      </c>
      <c r="J200" s="377" t="s">
        <v>96</v>
      </c>
      <c r="K200" s="283"/>
      <c r="L200" s="366"/>
      <c r="M200" s="366"/>
      <c r="N200" s="368" t="s">
        <v>307</v>
      </c>
      <c r="O200" s="278" t="s">
        <v>4</v>
      </c>
      <c r="P200" s="288">
        <f>+[30]Cantidades!$J$10</f>
        <v>100</v>
      </c>
      <c r="Q200" s="363">
        <f>+'[31]32"'!$I$54</f>
        <v>1673280.8307076215</v>
      </c>
      <c r="R200" s="363">
        <f>+S200</f>
        <v>167328083.07076216</v>
      </c>
      <c r="S200" s="108">
        <f>+P200*Q200</f>
        <v>167328083.07076216</v>
      </c>
      <c r="T200" s="277"/>
      <c r="U200" s="277"/>
      <c r="V200" s="277"/>
      <c r="W200" s="408"/>
      <c r="X200" s="365">
        <f t="shared" si="100"/>
        <v>19333809658.56271</v>
      </c>
      <c r="Y200" s="365">
        <f t="shared" si="101"/>
        <v>586154084.59091341</v>
      </c>
      <c r="Z200" s="365">
        <f t="shared" si="102"/>
        <v>586154084.59091341</v>
      </c>
    </row>
    <row r="201" spans="1:26" s="71" customFormat="1" ht="15" customHeight="1">
      <c r="A201" s="72">
        <v>368</v>
      </c>
      <c r="B201" s="41">
        <f t="shared" si="103"/>
        <v>4</v>
      </c>
      <c r="C201" s="41">
        <f t="shared" si="104"/>
        <v>0</v>
      </c>
      <c r="D201" s="41">
        <f t="shared" si="83"/>
        <v>0</v>
      </c>
      <c r="E201" s="41">
        <f t="shared" ref="E201:E264" si="109">+IF(D201=D200,IF(N201="",E200,E200+1),0)</f>
        <v>0</v>
      </c>
      <c r="F201" s="57" t="str">
        <f t="shared" si="105"/>
        <v>TRAMO ESTACIÓN INTERMEDIA LA VICTORIA A ALTAMIRA ALTERNATIVA 2</v>
      </c>
      <c r="G201" s="57" t="str">
        <f t="shared" si="106"/>
        <v>REDES HIDROSANITARIAS EXTERIORES - RAMAL 20 DE JULIO A LA VICTORIA</v>
      </c>
      <c r="H201" s="57" t="str">
        <f t="shared" si="107"/>
        <v>ALCANTARILLADO</v>
      </c>
      <c r="I201" s="289">
        <f t="shared" si="108"/>
        <v>4000000000</v>
      </c>
      <c r="J201" s="377" t="s">
        <v>97</v>
      </c>
      <c r="K201" s="294" t="s">
        <v>58</v>
      </c>
      <c r="L201" s="81"/>
      <c r="M201" s="81"/>
      <c r="N201" s="82"/>
      <c r="O201" s="83"/>
      <c r="P201" s="84"/>
      <c r="Q201" s="361"/>
      <c r="R201" s="399">
        <f>+V201</f>
        <v>19333809658.56271</v>
      </c>
      <c r="S201" s="361"/>
      <c r="T201" s="85"/>
      <c r="U201" s="85"/>
      <c r="V201" s="85">
        <f>+X201</f>
        <v>19333809658.56271</v>
      </c>
      <c r="W201" s="407"/>
      <c r="X201" s="365">
        <f t="shared" si="100"/>
        <v>19333809658.56271</v>
      </c>
      <c r="Y201" s="365">
        <f t="shared" si="101"/>
        <v>586154084.59091341</v>
      </c>
      <c r="Z201" s="365">
        <f t="shared" si="102"/>
        <v>586154084.59091341</v>
      </c>
    </row>
    <row r="202" spans="1:26" s="23" customFormat="1" ht="15" customHeight="1">
      <c r="A202" s="72">
        <v>21</v>
      </c>
      <c r="B202" s="41">
        <f t="shared" si="103"/>
        <v>4</v>
      </c>
      <c r="C202" s="41">
        <f t="shared" si="104"/>
        <v>1</v>
      </c>
      <c r="D202" s="41">
        <f t="shared" si="83"/>
        <v>0</v>
      </c>
      <c r="E202" s="41">
        <f t="shared" si="109"/>
        <v>0</v>
      </c>
      <c r="F202" s="57" t="str">
        <f t="shared" si="105"/>
        <v>TRAMO ESTACIÓN INTERMEDIA LA VICTORIA A ALTAMIRA ALTERNATIVA 2</v>
      </c>
      <c r="G202" s="57" t="str">
        <f t="shared" si="106"/>
        <v>GEOTECNIA - RAMAL LA VICTORIA A ALTAMIRA</v>
      </c>
      <c r="H202" s="57" t="str">
        <f t="shared" si="107"/>
        <v>GEOTECNIA</v>
      </c>
      <c r="I202" s="289">
        <f t="shared" si="108"/>
        <v>4001000000</v>
      </c>
      <c r="J202" s="377" t="s">
        <v>97</v>
      </c>
      <c r="K202" s="285"/>
      <c r="L202" s="43" t="s">
        <v>103</v>
      </c>
      <c r="M202" s="43"/>
      <c r="N202" s="76"/>
      <c r="O202" s="11"/>
      <c r="P202" s="55"/>
      <c r="Q202" s="108"/>
      <c r="R202" s="362">
        <f>+U202</f>
        <v>586154084.59091341</v>
      </c>
      <c r="S202" s="108"/>
      <c r="T202" s="3"/>
      <c r="U202" s="3">
        <f>Y202</f>
        <v>586154084.59091341</v>
      </c>
      <c r="V202" s="3"/>
      <c r="W202" s="408"/>
      <c r="X202" s="365">
        <f t="shared" si="100"/>
        <v>19333809658.56271</v>
      </c>
      <c r="Y202" s="365">
        <f t="shared" si="101"/>
        <v>586154084.59091341</v>
      </c>
      <c r="Z202" s="365">
        <f t="shared" si="102"/>
        <v>586154084.59091341</v>
      </c>
    </row>
    <row r="203" spans="1:26" s="280" customFormat="1" ht="15" customHeight="1">
      <c r="A203" s="292"/>
      <c r="B203" s="41">
        <f t="shared" si="103"/>
        <v>4</v>
      </c>
      <c r="C203" s="41">
        <f t="shared" si="104"/>
        <v>1</v>
      </c>
      <c r="D203" s="41">
        <f t="shared" si="83"/>
        <v>1</v>
      </c>
      <c r="E203" s="41">
        <f t="shared" si="109"/>
        <v>0</v>
      </c>
      <c r="F203" s="57" t="str">
        <f t="shared" si="105"/>
        <v>TRAMO ESTACIÓN INTERMEDIA LA VICTORIA A ALTAMIRA ALTERNATIVA 2</v>
      </c>
      <c r="G203" s="57" t="str">
        <f t="shared" si="106"/>
        <v>GEOTECNIA - RAMAL LA VICTORIA A ALTAMIRA</v>
      </c>
      <c r="H203" s="57" t="str">
        <f t="shared" si="107"/>
        <v>GEOTECNIA</v>
      </c>
      <c r="I203" s="289">
        <f t="shared" si="108"/>
        <v>4001001000</v>
      </c>
      <c r="J203" s="377" t="s">
        <v>97</v>
      </c>
      <c r="K203" s="285"/>
      <c r="L203" s="43"/>
      <c r="M203" s="43" t="s">
        <v>317</v>
      </c>
      <c r="N203" s="381"/>
      <c r="O203" s="278"/>
      <c r="P203" s="288"/>
      <c r="Q203" s="108"/>
      <c r="R203" s="362">
        <f>+T203</f>
        <v>586154084.59091341</v>
      </c>
      <c r="S203" s="108"/>
      <c r="T203" s="69">
        <f>Z203</f>
        <v>586154084.59091341</v>
      </c>
      <c r="U203" s="277"/>
      <c r="V203" s="277"/>
      <c r="W203" s="408"/>
      <c r="X203" s="365">
        <f t="shared" si="100"/>
        <v>19333389175.882584</v>
      </c>
      <c r="Y203" s="365">
        <f t="shared" si="101"/>
        <v>585733601.91078854</v>
      </c>
      <c r="Z203" s="365">
        <f t="shared" si="102"/>
        <v>586154084.59091341</v>
      </c>
    </row>
    <row r="204" spans="1:26" s="23" customFormat="1" ht="15" customHeight="1">
      <c r="A204" s="72">
        <v>22</v>
      </c>
      <c r="B204" s="41">
        <f t="shared" si="103"/>
        <v>4</v>
      </c>
      <c r="C204" s="41">
        <f t="shared" si="104"/>
        <v>1</v>
      </c>
      <c r="D204" s="41">
        <f t="shared" si="83"/>
        <v>1</v>
      </c>
      <c r="E204" s="41">
        <f t="shared" si="109"/>
        <v>1</v>
      </c>
      <c r="F204" s="57" t="str">
        <f t="shared" si="105"/>
        <v>TRAMO ESTACIÓN INTERMEDIA LA VICTORIA A ALTAMIRA ALTERNATIVA 2</v>
      </c>
      <c r="G204" s="57" t="str">
        <f t="shared" si="106"/>
        <v>GEOTECNIA - RAMAL LA VICTORIA A ALTAMIRA</v>
      </c>
      <c r="H204" s="57" t="str">
        <f t="shared" si="107"/>
        <v>GEOTECNIA</v>
      </c>
      <c r="I204" s="289">
        <f t="shared" si="108"/>
        <v>4001001001</v>
      </c>
      <c r="J204" s="377" t="s">
        <v>97</v>
      </c>
      <c r="K204" s="283"/>
      <c r="L204" s="43"/>
      <c r="M204" s="43"/>
      <c r="N204" s="40" t="s">
        <v>28</v>
      </c>
      <c r="O204" s="278" t="s">
        <v>69</v>
      </c>
      <c r="P204" s="288">
        <f>+[28]LongTramos!$H$18</f>
        <v>0.42552198763560012</v>
      </c>
      <c r="Q204" s="363">
        <f>+VLOOKUP(N204,'[28]Indice Geotecnia'!$E$6:$P$25,12,FALSE)*[28]InfoGeneral!$E$29</f>
        <v>988157.3510719589</v>
      </c>
      <c r="R204" s="363">
        <f t="shared" ref="R204:R206" si="110">+S204</f>
        <v>420482.68012486945</v>
      </c>
      <c r="S204" s="108">
        <f t="shared" ref="S204:S226" si="111">+P204*Q204</f>
        <v>420482.68012486945</v>
      </c>
      <c r="T204" s="3"/>
      <c r="U204" s="3"/>
      <c r="V204" s="3"/>
      <c r="W204" s="408"/>
      <c r="X204" s="365">
        <f t="shared" si="100"/>
        <v>19332373411.264679</v>
      </c>
      <c r="Y204" s="365">
        <f t="shared" si="101"/>
        <v>584717837.29288292</v>
      </c>
      <c r="Z204" s="365">
        <f t="shared" si="102"/>
        <v>585733601.91078854</v>
      </c>
    </row>
    <row r="205" spans="1:26" s="23" customFormat="1" ht="15" customHeight="1">
      <c r="A205" s="72">
        <v>22</v>
      </c>
      <c r="B205" s="41">
        <f t="shared" si="103"/>
        <v>4</v>
      </c>
      <c r="C205" s="41">
        <f t="shared" si="104"/>
        <v>1</v>
      </c>
      <c r="D205" s="41">
        <f t="shared" si="83"/>
        <v>1</v>
      </c>
      <c r="E205" s="41">
        <f t="shared" si="109"/>
        <v>2</v>
      </c>
      <c r="F205" s="57" t="str">
        <f t="shared" si="105"/>
        <v>TRAMO ESTACIÓN INTERMEDIA LA VICTORIA A ALTAMIRA ALTERNATIVA 2</v>
      </c>
      <c r="G205" s="57" t="str">
        <f t="shared" si="106"/>
        <v>GEOTECNIA - RAMAL LA VICTORIA A ALTAMIRA</v>
      </c>
      <c r="H205" s="57" t="str">
        <f t="shared" si="107"/>
        <v>GEOTECNIA</v>
      </c>
      <c r="I205" s="289">
        <f t="shared" si="108"/>
        <v>4001001002</v>
      </c>
      <c r="J205" s="377" t="s">
        <v>97</v>
      </c>
      <c r="K205" s="283"/>
      <c r="L205" s="43"/>
      <c r="M205" s="43"/>
      <c r="N205" s="40" t="s">
        <v>314</v>
      </c>
      <c r="O205" s="278" t="s">
        <v>69</v>
      </c>
      <c r="P205" s="288">
        <f>+[28]LongTramos!$H$18</f>
        <v>0.42552198763560012</v>
      </c>
      <c r="Q205" s="363">
        <f>+VLOOKUP(N205,'[28]Indice Geotecnia'!$E$6:$P$25,12,FALSE)*[28]InfoGeneral!$E$29</f>
        <v>2387102.540927799</v>
      </c>
      <c r="R205" s="363">
        <f t="shared" si="110"/>
        <v>1015764.6179055885</v>
      </c>
      <c r="S205" s="108">
        <f t="shared" si="111"/>
        <v>1015764.6179055885</v>
      </c>
      <c r="T205" s="3"/>
      <c r="U205" s="3"/>
      <c r="V205" s="3"/>
      <c r="W205" s="408"/>
      <c r="X205" s="365">
        <f t="shared" si="100"/>
        <v>18747655573.971798</v>
      </c>
      <c r="Y205" s="365">
        <f t="shared" si="101"/>
        <v>5592042962.097765</v>
      </c>
      <c r="Z205" s="365">
        <f t="shared" si="102"/>
        <v>584717837.29288292</v>
      </c>
    </row>
    <row r="206" spans="1:26" s="23" customFormat="1" ht="15" customHeight="1">
      <c r="A206" s="72">
        <v>22</v>
      </c>
      <c r="B206" s="41">
        <f t="shared" si="103"/>
        <v>4</v>
      </c>
      <c r="C206" s="41">
        <f t="shared" si="104"/>
        <v>1</v>
      </c>
      <c r="D206" s="41">
        <f t="shared" si="83"/>
        <v>1</v>
      </c>
      <c r="E206" s="41">
        <f t="shared" si="109"/>
        <v>3</v>
      </c>
      <c r="F206" s="57" t="str">
        <f t="shared" si="105"/>
        <v>TRAMO ESTACIÓN INTERMEDIA LA VICTORIA A ALTAMIRA ALTERNATIVA 2</v>
      </c>
      <c r="G206" s="57" t="str">
        <f t="shared" si="106"/>
        <v>GEOTECNIA - RAMAL LA VICTORIA A ALTAMIRA</v>
      </c>
      <c r="H206" s="57" t="str">
        <f t="shared" si="107"/>
        <v>GEOTECNIA</v>
      </c>
      <c r="I206" s="289">
        <f t="shared" si="108"/>
        <v>4001001003</v>
      </c>
      <c r="J206" s="377" t="s">
        <v>97</v>
      </c>
      <c r="K206" s="283"/>
      <c r="L206" s="43"/>
      <c r="M206" s="43"/>
      <c r="N206" s="40" t="s">
        <v>72</v>
      </c>
      <c r="O206" s="278" t="s">
        <v>69</v>
      </c>
      <c r="P206" s="288">
        <f>+[28]LongTramos!$H$18</f>
        <v>0.42552198763560012</v>
      </c>
      <c r="Q206" s="363">
        <f>+VLOOKUP(N206,'[28]Indice Geotecnia'!$E$6:$P$25,12,FALSE)*[28]InfoGeneral!$E$29</f>
        <v>1374118974.5372493</v>
      </c>
      <c r="R206" s="363">
        <f t="shared" si="110"/>
        <v>584717837.29288292</v>
      </c>
      <c r="S206" s="108">
        <f t="shared" si="111"/>
        <v>584717837.29288292</v>
      </c>
      <c r="T206" s="3"/>
      <c r="U206" s="3"/>
      <c r="V206" s="3"/>
      <c r="W206" s="408"/>
      <c r="X206" s="365">
        <f t="shared" si="100"/>
        <v>18747655573.971798</v>
      </c>
      <c r="Y206" s="365">
        <f t="shared" si="101"/>
        <v>5592042962.097765</v>
      </c>
      <c r="Z206" s="365">
        <f t="shared" si="102"/>
        <v>5261319446.2355204</v>
      </c>
    </row>
    <row r="207" spans="1:26" s="23" customFormat="1" ht="15" customHeight="1">
      <c r="A207" s="72">
        <v>26</v>
      </c>
      <c r="B207" s="41">
        <f t="shared" si="103"/>
        <v>4</v>
      </c>
      <c r="C207" s="41">
        <f t="shared" si="104"/>
        <v>2</v>
      </c>
      <c r="D207" s="41">
        <f t="shared" si="83"/>
        <v>0</v>
      </c>
      <c r="E207" s="41">
        <f t="shared" si="109"/>
        <v>0</v>
      </c>
      <c r="F207" s="57" t="str">
        <f t="shared" si="105"/>
        <v>TRAMO ESTACIÓN INTERMEDIA LA VICTORIA A ALTAMIRA ALTERNATIVA 2</v>
      </c>
      <c r="G207" s="57" t="str">
        <f t="shared" si="106"/>
        <v>PILONAS - RAMAL LA VICTORIA A ALTAMIRA</v>
      </c>
      <c r="H207" s="57" t="str">
        <f t="shared" si="107"/>
        <v>ESTRUCTURA DE PILONAS</v>
      </c>
      <c r="I207" s="289">
        <f t="shared" si="108"/>
        <v>4002000000</v>
      </c>
      <c r="J207" s="377" t="s">
        <v>97</v>
      </c>
      <c r="K207" s="283"/>
      <c r="L207" s="43" t="s">
        <v>104</v>
      </c>
      <c r="M207" s="43"/>
      <c r="N207" s="76"/>
      <c r="O207" s="11"/>
      <c r="P207" s="55"/>
      <c r="Q207" s="108"/>
      <c r="R207" s="362">
        <f>+U207</f>
        <v>5592042962.097765</v>
      </c>
      <c r="S207" s="108"/>
      <c r="T207" s="3"/>
      <c r="U207" s="3">
        <f>Y207</f>
        <v>5592042962.097765</v>
      </c>
      <c r="V207" s="3"/>
      <c r="W207" s="408"/>
      <c r="X207" s="365">
        <f t="shared" si="100"/>
        <v>18747655573.971798</v>
      </c>
      <c r="Y207" s="365">
        <f t="shared" si="101"/>
        <v>5592042962.097765</v>
      </c>
      <c r="Z207" s="365">
        <f t="shared" si="102"/>
        <v>5261319446.2355204</v>
      </c>
    </row>
    <row r="208" spans="1:26" s="23" customFormat="1" ht="15" customHeight="1">
      <c r="A208" s="72">
        <v>26</v>
      </c>
      <c r="B208" s="41">
        <f t="shared" si="103"/>
        <v>4</v>
      </c>
      <c r="C208" s="41">
        <f t="shared" si="104"/>
        <v>2</v>
      </c>
      <c r="D208" s="41">
        <f t="shared" si="83"/>
        <v>1</v>
      </c>
      <c r="E208" s="41">
        <f t="shared" si="109"/>
        <v>0</v>
      </c>
      <c r="F208" s="57" t="str">
        <f t="shared" si="105"/>
        <v>TRAMO ESTACIÓN INTERMEDIA LA VICTORIA A ALTAMIRA ALTERNATIVA 2</v>
      </c>
      <c r="G208" s="57" t="str">
        <f t="shared" si="106"/>
        <v>PILONAS - RAMAL LA VICTORIA A ALTAMIRA</v>
      </c>
      <c r="H208" s="57" t="str">
        <f t="shared" si="107"/>
        <v>ESTRUCTURA DE PILONAS</v>
      </c>
      <c r="I208" s="289">
        <f t="shared" si="108"/>
        <v>4002001000</v>
      </c>
      <c r="J208" s="377" t="s">
        <v>97</v>
      </c>
      <c r="K208" s="283"/>
      <c r="L208" s="43"/>
      <c r="M208" s="43" t="s">
        <v>75</v>
      </c>
      <c r="N208" s="76"/>
      <c r="O208" s="11"/>
      <c r="P208" s="55"/>
      <c r="Q208" s="108"/>
      <c r="R208" s="362">
        <f>+T208</f>
        <v>5261319446.2355204</v>
      </c>
      <c r="S208" s="108"/>
      <c r="T208" s="69">
        <f>Z208</f>
        <v>5261319446.2355204</v>
      </c>
      <c r="U208" s="3"/>
      <c r="V208" s="3"/>
      <c r="W208" s="408"/>
      <c r="X208" s="365">
        <f t="shared" si="100"/>
        <v>18230882901.927864</v>
      </c>
      <c r="Y208" s="365">
        <f t="shared" si="101"/>
        <v>5075270290.0538311</v>
      </c>
      <c r="Z208" s="365">
        <f t="shared" si="102"/>
        <v>5261319446.2355204</v>
      </c>
    </row>
    <row r="209" spans="1:26" s="23" customFormat="1" ht="15" customHeight="1">
      <c r="A209" s="72">
        <v>27</v>
      </c>
      <c r="B209" s="41">
        <f t="shared" si="103"/>
        <v>4</v>
      </c>
      <c r="C209" s="41">
        <f t="shared" si="104"/>
        <v>2</v>
      </c>
      <c r="D209" s="41">
        <f t="shared" si="83"/>
        <v>1</v>
      </c>
      <c r="E209" s="41">
        <f t="shared" si="109"/>
        <v>1</v>
      </c>
      <c r="F209" s="57" t="str">
        <f t="shared" si="105"/>
        <v>TRAMO ESTACIÓN INTERMEDIA LA VICTORIA A ALTAMIRA ALTERNATIVA 2</v>
      </c>
      <c r="G209" s="57" t="str">
        <f t="shared" si="106"/>
        <v>PILONAS - RAMAL LA VICTORIA A ALTAMIRA</v>
      </c>
      <c r="H209" s="57" t="str">
        <f t="shared" si="107"/>
        <v>ESTRUCTURA DE PILONAS</v>
      </c>
      <c r="I209" s="289">
        <f t="shared" si="108"/>
        <v>4002001001</v>
      </c>
      <c r="J209" s="377" t="s">
        <v>97</v>
      </c>
      <c r="K209" s="283"/>
      <c r="L209" s="43"/>
      <c r="M209" s="43"/>
      <c r="N209" s="284" t="s">
        <v>304</v>
      </c>
      <c r="O209" s="59" t="s">
        <v>155</v>
      </c>
      <c r="P209" s="59">
        <f>+[27]Cantidades!$J$25</f>
        <v>10</v>
      </c>
      <c r="Q209" s="363">
        <f>+VLOOKUP(N209,'[28]Indice Pilonas-Estructura'!$E$4:$P$37,12,)</f>
        <v>51677267.204393364</v>
      </c>
      <c r="R209" s="363">
        <f t="shared" ref="R209:R212" si="112">+S209</f>
        <v>516772672.04393363</v>
      </c>
      <c r="S209" s="108">
        <f t="shared" si="111"/>
        <v>516772672.04393363</v>
      </c>
      <c r="T209" s="3"/>
      <c r="U209" s="3"/>
      <c r="V209" s="3"/>
      <c r="W209" s="408"/>
      <c r="X209" s="365">
        <f t="shared" si="100"/>
        <v>16650774855.487959</v>
      </c>
      <c r="Y209" s="365">
        <f t="shared" si="101"/>
        <v>3495162243.6139259</v>
      </c>
      <c r="Z209" s="365">
        <f t="shared" si="102"/>
        <v>4744546774.1915865</v>
      </c>
    </row>
    <row r="210" spans="1:26" s="280" customFormat="1" ht="15" customHeight="1">
      <c r="A210" s="292"/>
      <c r="B210" s="41">
        <f t="shared" si="103"/>
        <v>4</v>
      </c>
      <c r="C210" s="41">
        <f t="shared" si="104"/>
        <v>2</v>
      </c>
      <c r="D210" s="41">
        <f t="shared" si="83"/>
        <v>1</v>
      </c>
      <c r="E210" s="41">
        <f t="shared" si="109"/>
        <v>2</v>
      </c>
      <c r="F210" s="57" t="str">
        <f t="shared" si="105"/>
        <v>TRAMO ESTACIÓN INTERMEDIA LA VICTORIA A ALTAMIRA ALTERNATIVA 2</v>
      </c>
      <c r="G210" s="57" t="str">
        <f t="shared" si="106"/>
        <v>PILONAS - RAMAL LA VICTORIA A ALTAMIRA</v>
      </c>
      <c r="H210" s="57" t="str">
        <f t="shared" si="107"/>
        <v>ESTRUCTURA DE PILONAS</v>
      </c>
      <c r="I210" s="289">
        <f t="shared" si="108"/>
        <v>4002001002</v>
      </c>
      <c r="J210" s="377" t="s">
        <v>97</v>
      </c>
      <c r="K210" s="283"/>
      <c r="L210" s="43"/>
      <c r="M210" s="43"/>
      <c r="N210" s="284" t="s">
        <v>47</v>
      </c>
      <c r="O210" s="67" t="s">
        <v>155</v>
      </c>
      <c r="P210" s="59">
        <f>+$P$209</f>
        <v>10</v>
      </c>
      <c r="Q210" s="363">
        <f>+VLOOKUP(N210,'[28]Indice Pilonas-Estructura'!$E$4:$P$37,12,)</f>
        <v>158010804.64399055</v>
      </c>
      <c r="R210" s="363">
        <f t="shared" si="112"/>
        <v>1580108046.4399054</v>
      </c>
      <c r="S210" s="108">
        <f t="shared" si="111"/>
        <v>1580108046.4399054</v>
      </c>
      <c r="T210" s="277"/>
      <c r="U210" s="277"/>
      <c r="V210" s="277"/>
      <c r="W210" s="408"/>
      <c r="X210" s="365">
        <f t="shared" si="100"/>
        <v>13494947386.077326</v>
      </c>
      <c r="Y210" s="365">
        <f t="shared" si="101"/>
        <v>339334774.20329273</v>
      </c>
      <c r="Z210" s="365">
        <f t="shared" si="102"/>
        <v>3164438727.7516813</v>
      </c>
    </row>
    <row r="211" spans="1:26" s="23" customFormat="1" ht="15" customHeight="1">
      <c r="A211" s="72">
        <v>28</v>
      </c>
      <c r="B211" s="41">
        <f t="shared" si="103"/>
        <v>4</v>
      </c>
      <c r="C211" s="41">
        <f t="shared" si="104"/>
        <v>2</v>
      </c>
      <c r="D211" s="41">
        <f t="shared" si="83"/>
        <v>1</v>
      </c>
      <c r="E211" s="41">
        <f t="shared" si="109"/>
        <v>3</v>
      </c>
      <c r="F211" s="57" t="str">
        <f t="shared" si="105"/>
        <v>TRAMO ESTACIÓN INTERMEDIA LA VICTORIA A ALTAMIRA ALTERNATIVA 2</v>
      </c>
      <c r="G211" s="57" t="str">
        <f t="shared" si="106"/>
        <v>PILONAS - RAMAL LA VICTORIA A ALTAMIRA</v>
      </c>
      <c r="H211" s="57" t="str">
        <f t="shared" si="107"/>
        <v>ESTRUCTURA DE PILONAS</v>
      </c>
      <c r="I211" s="289">
        <f t="shared" si="108"/>
        <v>4002001003</v>
      </c>
      <c r="J211" s="377" t="s">
        <v>97</v>
      </c>
      <c r="K211" s="283"/>
      <c r="L211" s="43"/>
      <c r="M211" s="43"/>
      <c r="N211" s="284" t="s">
        <v>48</v>
      </c>
      <c r="O211" s="67" t="s">
        <v>155</v>
      </c>
      <c r="P211" s="59">
        <f>+$P$209</f>
        <v>10</v>
      </c>
      <c r="Q211" s="363">
        <f>+VLOOKUP(N211,'[28]Indice Pilonas-Estructura'!$E$4:$P$37,12,)</f>
        <v>315582746.94106328</v>
      </c>
      <c r="R211" s="363">
        <f t="shared" si="112"/>
        <v>3155827469.4106331</v>
      </c>
      <c r="S211" s="108">
        <f t="shared" si="111"/>
        <v>3155827469.4106331</v>
      </c>
      <c r="T211" s="3"/>
      <c r="U211" s="3"/>
      <c r="V211" s="3"/>
      <c r="W211" s="408"/>
      <c r="X211" s="365">
        <f t="shared" si="100"/>
        <v>13486336127.736279</v>
      </c>
      <c r="Y211" s="365">
        <f t="shared" si="101"/>
        <v>330723515.86224467</v>
      </c>
      <c r="Z211" s="365">
        <f t="shared" si="102"/>
        <v>8611258.3410480358</v>
      </c>
    </row>
    <row r="212" spans="1:26" s="23" customFormat="1" ht="15" customHeight="1">
      <c r="A212" s="72">
        <v>30</v>
      </c>
      <c r="B212" s="41">
        <f t="shared" si="103"/>
        <v>4</v>
      </c>
      <c r="C212" s="41">
        <f t="shared" si="104"/>
        <v>2</v>
      </c>
      <c r="D212" s="41">
        <f t="shared" si="83"/>
        <v>1</v>
      </c>
      <c r="E212" s="41">
        <f t="shared" si="109"/>
        <v>4</v>
      </c>
      <c r="F212" s="57" t="str">
        <f t="shared" si="105"/>
        <v>TRAMO ESTACIÓN INTERMEDIA LA VICTORIA A ALTAMIRA ALTERNATIVA 2</v>
      </c>
      <c r="G212" s="57" t="str">
        <f t="shared" si="106"/>
        <v>PILONAS - RAMAL LA VICTORIA A ALTAMIRA</v>
      </c>
      <c r="H212" s="57" t="str">
        <f t="shared" si="107"/>
        <v>ESTRUCTURA DE PILONAS</v>
      </c>
      <c r="I212" s="289">
        <f t="shared" si="108"/>
        <v>4002001004</v>
      </c>
      <c r="J212" s="377" t="s">
        <v>97</v>
      </c>
      <c r="K212" s="283"/>
      <c r="L212" s="43"/>
      <c r="M212" s="43"/>
      <c r="N212" s="284" t="s">
        <v>49</v>
      </c>
      <c r="O212" s="67" t="s">
        <v>155</v>
      </c>
      <c r="P212" s="59">
        <f>+$P$209</f>
        <v>10</v>
      </c>
      <c r="Q212" s="363">
        <f>+VLOOKUP(N212,'[28]Indice Pilonas-Estructura'!$E$4:$P$37,12,)</f>
        <v>861125.83410480351</v>
      </c>
      <c r="R212" s="363">
        <f t="shared" si="112"/>
        <v>8611258.3410480358</v>
      </c>
      <c r="S212" s="108">
        <f t="shared" si="111"/>
        <v>8611258.3410480358</v>
      </c>
      <c r="T212" s="3"/>
      <c r="U212" s="3"/>
      <c r="V212" s="3"/>
      <c r="W212" s="408"/>
      <c r="X212" s="365">
        <f t="shared" si="100"/>
        <v>13486336127.736279</v>
      </c>
      <c r="Y212" s="365">
        <f t="shared" si="101"/>
        <v>330723515.86224467</v>
      </c>
      <c r="Z212" s="365">
        <f t="shared" si="102"/>
        <v>330723515.86224467</v>
      </c>
    </row>
    <row r="213" spans="1:26" s="23" customFormat="1" ht="15" customHeight="1">
      <c r="A213" s="72">
        <v>31</v>
      </c>
      <c r="B213" s="41">
        <f t="shared" si="103"/>
        <v>4</v>
      </c>
      <c r="C213" s="41">
        <f t="shared" si="104"/>
        <v>2</v>
      </c>
      <c r="D213" s="41">
        <f t="shared" si="83"/>
        <v>2</v>
      </c>
      <c r="E213" s="41">
        <f t="shared" si="109"/>
        <v>0</v>
      </c>
      <c r="F213" s="57" t="str">
        <f t="shared" si="105"/>
        <v>TRAMO ESTACIÓN INTERMEDIA LA VICTORIA A ALTAMIRA ALTERNATIVA 2</v>
      </c>
      <c r="G213" s="57" t="str">
        <f t="shared" si="106"/>
        <v>PILONAS - RAMAL LA VICTORIA A ALTAMIRA</v>
      </c>
      <c r="H213" s="57" t="str">
        <f t="shared" si="107"/>
        <v>ESPACIO PÚBLICO PILONAS</v>
      </c>
      <c r="I213" s="289">
        <f t="shared" si="108"/>
        <v>4002002000</v>
      </c>
      <c r="J213" s="377" t="s">
        <v>97</v>
      </c>
      <c r="K213" s="283"/>
      <c r="L213" s="43"/>
      <c r="M213" s="43" t="s">
        <v>76</v>
      </c>
      <c r="N213" s="76"/>
      <c r="O213" s="67"/>
      <c r="P213" s="59"/>
      <c r="Q213" s="364"/>
      <c r="R213" s="406">
        <f>+T213</f>
        <v>330723515.86224467</v>
      </c>
      <c r="S213" s="108"/>
      <c r="T213" s="69">
        <f>Z213</f>
        <v>330723515.86224467</v>
      </c>
      <c r="U213" s="3"/>
      <c r="V213" s="3"/>
      <c r="W213" s="408"/>
      <c r="X213" s="365">
        <f t="shared" si="100"/>
        <v>13268610493.947758</v>
      </c>
      <c r="Y213" s="365">
        <f t="shared" si="101"/>
        <v>112997882.07372329</v>
      </c>
      <c r="Z213" s="365">
        <f t="shared" si="102"/>
        <v>330723515.86224467</v>
      </c>
    </row>
    <row r="214" spans="1:26" s="23" customFormat="1" ht="15" customHeight="1">
      <c r="A214" s="72">
        <v>32</v>
      </c>
      <c r="B214" s="41">
        <f t="shared" si="103"/>
        <v>4</v>
      </c>
      <c r="C214" s="41">
        <f t="shared" si="104"/>
        <v>2</v>
      </c>
      <c r="D214" s="41">
        <f t="shared" si="83"/>
        <v>2</v>
      </c>
      <c r="E214" s="41">
        <f t="shared" si="109"/>
        <v>1</v>
      </c>
      <c r="F214" s="57" t="str">
        <f t="shared" si="105"/>
        <v>TRAMO ESTACIÓN INTERMEDIA LA VICTORIA A ALTAMIRA ALTERNATIVA 2</v>
      </c>
      <c r="G214" s="57" t="str">
        <f t="shared" si="106"/>
        <v>PILONAS - RAMAL LA VICTORIA A ALTAMIRA</v>
      </c>
      <c r="H214" s="57" t="str">
        <f t="shared" si="107"/>
        <v>ESPACIO PÚBLICO PILONAS</v>
      </c>
      <c r="I214" s="289">
        <f t="shared" si="108"/>
        <v>4002002001</v>
      </c>
      <c r="J214" s="377" t="s">
        <v>97</v>
      </c>
      <c r="K214" s="283"/>
      <c r="L214" s="43"/>
      <c r="M214" s="43"/>
      <c r="N214" s="40" t="s">
        <v>304</v>
      </c>
      <c r="O214" s="59" t="s">
        <v>2</v>
      </c>
      <c r="P214" s="59">
        <f>+[27]Cantidades!$J$24</f>
        <v>1123.4100000000001</v>
      </c>
      <c r="Q214" s="363">
        <f>+VLOOKUP(N214,'[28]Indice Pilonas-Espacio Publico'!$E$6:$P$24,12,)</f>
        <v>193807.81174150255</v>
      </c>
      <c r="R214" s="363">
        <f t="shared" ref="R214:R215" si="113">+S214</f>
        <v>217725633.78852138</v>
      </c>
      <c r="S214" s="108">
        <f t="shared" si="111"/>
        <v>217725633.78852138</v>
      </c>
      <c r="T214" s="3"/>
      <c r="U214" s="3"/>
      <c r="V214" s="3"/>
      <c r="W214" s="408"/>
      <c r="X214" s="365">
        <f t="shared" si="100"/>
        <v>13155612611.874035</v>
      </c>
      <c r="Y214" s="365">
        <f t="shared" si="101"/>
        <v>4485332.8401961951</v>
      </c>
      <c r="Z214" s="365">
        <f t="shared" si="102"/>
        <v>112997882.07372329</v>
      </c>
    </row>
    <row r="215" spans="1:26" s="23" customFormat="1" ht="15" customHeight="1">
      <c r="A215" s="72">
        <v>33</v>
      </c>
      <c r="B215" s="41">
        <f t="shared" si="103"/>
        <v>4</v>
      </c>
      <c r="C215" s="41">
        <f t="shared" si="104"/>
        <v>2</v>
      </c>
      <c r="D215" s="41">
        <f t="shared" si="83"/>
        <v>2</v>
      </c>
      <c r="E215" s="41">
        <f t="shared" si="109"/>
        <v>2</v>
      </c>
      <c r="F215" s="57" t="str">
        <f t="shared" si="105"/>
        <v>TRAMO ESTACIÓN INTERMEDIA LA VICTORIA A ALTAMIRA ALTERNATIVA 2</v>
      </c>
      <c r="G215" s="57" t="str">
        <f t="shared" si="106"/>
        <v>PILONAS - RAMAL LA VICTORIA A ALTAMIRA</v>
      </c>
      <c r="H215" s="57" t="str">
        <f t="shared" si="107"/>
        <v>ESPACIO PÚBLICO PILONAS</v>
      </c>
      <c r="I215" s="289">
        <f t="shared" si="108"/>
        <v>4002002002</v>
      </c>
      <c r="J215" s="377" t="s">
        <v>97</v>
      </c>
      <c r="K215" s="283"/>
      <c r="L215" s="43"/>
      <c r="M215" s="43"/>
      <c r="N215" s="40" t="s">
        <v>313</v>
      </c>
      <c r="O215" s="67" t="s">
        <v>2</v>
      </c>
      <c r="P215" s="59">
        <f>+$P$214</f>
        <v>1123.4100000000001</v>
      </c>
      <c r="Q215" s="363">
        <f>+VLOOKUP(N215,'[28]Indice Pilonas-Espacio Publico'!$E$6:$P$24,12,)</f>
        <v>100584.7215831471</v>
      </c>
      <c r="R215" s="363">
        <f t="shared" si="113"/>
        <v>112997882.07372329</v>
      </c>
      <c r="S215" s="108">
        <f t="shared" si="111"/>
        <v>112997882.07372329</v>
      </c>
      <c r="T215" s="3"/>
      <c r="U215" s="3"/>
      <c r="V215" s="3"/>
      <c r="W215" s="408"/>
      <c r="X215" s="365">
        <f t="shared" si="100"/>
        <v>13155612611.874035</v>
      </c>
      <c r="Y215" s="365">
        <f t="shared" si="101"/>
        <v>4485332.8401961951</v>
      </c>
      <c r="Z215" s="365">
        <f t="shared" si="102"/>
        <v>4485332.8401961951</v>
      </c>
    </row>
    <row r="216" spans="1:26" s="23" customFormat="1" ht="15" customHeight="1">
      <c r="A216" s="72">
        <v>26</v>
      </c>
      <c r="B216" s="41">
        <f t="shared" si="103"/>
        <v>4</v>
      </c>
      <c r="C216" s="41">
        <f t="shared" si="104"/>
        <v>3</v>
      </c>
      <c r="D216" s="41">
        <f t="shared" ref="D216:D279" si="114">+IF(C216=C215,IF(M216="",D215,D215+1),0)</f>
        <v>0</v>
      </c>
      <c r="E216" s="41">
        <f t="shared" si="109"/>
        <v>0</v>
      </c>
      <c r="F216" s="57" t="str">
        <f t="shared" si="105"/>
        <v>TRAMO ESTACIÓN INTERMEDIA LA VICTORIA A ALTAMIRA ALTERNATIVA 2</v>
      </c>
      <c r="G216" s="57" t="str">
        <f t="shared" si="106"/>
        <v>SEÑALIZACIÓN Y SEMAFORIZACIÓN - RAMAL LA VICTORIA A ALTAMIRA</v>
      </c>
      <c r="H216" s="57" t="str">
        <f t="shared" si="107"/>
        <v>SEÑALIZACIÓN Y SEMAFORIZACIÓN</v>
      </c>
      <c r="I216" s="289">
        <f t="shared" si="108"/>
        <v>4003000000</v>
      </c>
      <c r="J216" s="377" t="s">
        <v>97</v>
      </c>
      <c r="K216" s="283"/>
      <c r="L216" s="43" t="s">
        <v>105</v>
      </c>
      <c r="M216" s="43"/>
      <c r="N216" s="76"/>
      <c r="O216" s="11"/>
      <c r="P216" s="55"/>
      <c r="Q216" s="108"/>
      <c r="R216" s="362">
        <f>+U216</f>
        <v>4485332.8401961951</v>
      </c>
      <c r="S216" s="108"/>
      <c r="T216" s="3"/>
      <c r="U216" s="3">
        <f>Y216</f>
        <v>4485332.8401961951</v>
      </c>
      <c r="V216" s="3"/>
      <c r="W216" s="408"/>
      <c r="X216" s="365">
        <f t="shared" si="100"/>
        <v>13155612611.874035</v>
      </c>
      <c r="Y216" s="365">
        <f t="shared" si="101"/>
        <v>4485332.8401961951</v>
      </c>
      <c r="Z216" s="365">
        <f t="shared" si="102"/>
        <v>4485332.8401961951</v>
      </c>
    </row>
    <row r="217" spans="1:26" s="280" customFormat="1" ht="15" customHeight="1">
      <c r="A217" s="292"/>
      <c r="B217" s="41">
        <f t="shared" si="103"/>
        <v>4</v>
      </c>
      <c r="C217" s="41">
        <f t="shared" si="104"/>
        <v>3</v>
      </c>
      <c r="D217" s="41">
        <f t="shared" si="114"/>
        <v>1</v>
      </c>
      <c r="E217" s="41">
        <f t="shared" si="109"/>
        <v>0</v>
      </c>
      <c r="F217" s="57" t="str">
        <f t="shared" si="105"/>
        <v>TRAMO ESTACIÓN INTERMEDIA LA VICTORIA A ALTAMIRA ALTERNATIVA 2</v>
      </c>
      <c r="G217" s="57" t="str">
        <f t="shared" si="106"/>
        <v>SEÑALIZACIÓN Y SEMAFORIZACIÓN - RAMAL LA VICTORIA A ALTAMIRA</v>
      </c>
      <c r="H217" s="57" t="str">
        <f t="shared" si="107"/>
        <v>SEÑALIZACIÓN Y SEMAFORIZACIÓN</v>
      </c>
      <c r="I217" s="289">
        <f t="shared" si="108"/>
        <v>4003001000</v>
      </c>
      <c r="J217" s="377" t="s">
        <v>97</v>
      </c>
      <c r="K217" s="283"/>
      <c r="L217" s="43"/>
      <c r="M217" s="43" t="s">
        <v>318</v>
      </c>
      <c r="N217" s="381"/>
      <c r="O217" s="278"/>
      <c r="P217" s="288"/>
      <c r="Q217" s="108"/>
      <c r="R217" s="362">
        <f>+T217</f>
        <v>4485332.8401961951</v>
      </c>
      <c r="S217" s="108"/>
      <c r="T217" s="69">
        <f>Z217</f>
        <v>4485332.8401961951</v>
      </c>
      <c r="U217" s="277"/>
      <c r="V217" s="277"/>
      <c r="W217" s="408"/>
      <c r="X217" s="365">
        <f t="shared" si="100"/>
        <v>13153766991.321384</v>
      </c>
      <c r="Y217" s="365">
        <f t="shared" si="101"/>
        <v>2639712.2875452209</v>
      </c>
      <c r="Z217" s="365">
        <f t="shared" si="102"/>
        <v>4485332.8401961951</v>
      </c>
    </row>
    <row r="218" spans="1:26" s="23" customFormat="1" ht="15" customHeight="1">
      <c r="A218" s="72">
        <v>38</v>
      </c>
      <c r="B218" s="41">
        <f t="shared" si="103"/>
        <v>4</v>
      </c>
      <c r="C218" s="41">
        <f t="shared" si="104"/>
        <v>3</v>
      </c>
      <c r="D218" s="41">
        <f t="shared" si="114"/>
        <v>1</v>
      </c>
      <c r="E218" s="41">
        <f t="shared" si="109"/>
        <v>1</v>
      </c>
      <c r="F218" s="57" t="str">
        <f t="shared" si="105"/>
        <v>TRAMO ESTACIÓN INTERMEDIA LA VICTORIA A ALTAMIRA ALTERNATIVA 2</v>
      </c>
      <c r="G218" s="57" t="str">
        <f t="shared" si="106"/>
        <v>SEÑALIZACIÓN Y SEMAFORIZACIÓN - RAMAL LA VICTORIA A ALTAMIRA</v>
      </c>
      <c r="H218" s="57" t="str">
        <f t="shared" si="107"/>
        <v>SEÑALIZACIÓN Y SEMAFORIZACIÓN</v>
      </c>
      <c r="I218" s="289">
        <f t="shared" si="108"/>
        <v>4003001001</v>
      </c>
      <c r="J218" s="377" t="s">
        <v>97</v>
      </c>
      <c r="K218" s="283"/>
      <c r="L218" s="43"/>
      <c r="M218" s="43"/>
      <c r="N218" s="40" t="s">
        <v>53</v>
      </c>
      <c r="O218" s="67" t="s">
        <v>69</v>
      </c>
      <c r="P218" s="59">
        <f>+[28]LongTramos!$H$18</f>
        <v>0.42552198763560012</v>
      </c>
      <c r="Q218" s="363">
        <f>+VLOOKUP(N218,'[28]Indice Señaliza y Semaforizac'!$E$4:$P$17,12,)*[28]InfoGeneral!$E$29</f>
        <v>4337309.4840671066</v>
      </c>
      <c r="R218" s="363">
        <f t="shared" ref="R218:R219" si="115">+S218</f>
        <v>1845620.5526509744</v>
      </c>
      <c r="S218" s="108">
        <f t="shared" si="111"/>
        <v>1845620.5526509744</v>
      </c>
      <c r="T218" s="3"/>
      <c r="U218" s="3"/>
      <c r="V218" s="3"/>
      <c r="W218" s="408"/>
      <c r="X218" s="365">
        <f t="shared" si="100"/>
        <v>13151127279.033838</v>
      </c>
      <c r="Y218" s="365">
        <f t="shared" si="101"/>
        <v>848960402.65961373</v>
      </c>
      <c r="Z218" s="365">
        <f t="shared" si="102"/>
        <v>2639712.2875452209</v>
      </c>
    </row>
    <row r="219" spans="1:26" s="23" customFormat="1" ht="15" customHeight="1">
      <c r="A219" s="72">
        <v>41</v>
      </c>
      <c r="B219" s="41">
        <f t="shared" si="103"/>
        <v>4</v>
      </c>
      <c r="C219" s="41">
        <f t="shared" si="104"/>
        <v>3</v>
      </c>
      <c r="D219" s="41">
        <f t="shared" si="114"/>
        <v>1</v>
      </c>
      <c r="E219" s="41">
        <f t="shared" si="109"/>
        <v>2</v>
      </c>
      <c r="F219" s="57" t="str">
        <f t="shared" si="105"/>
        <v>TRAMO ESTACIÓN INTERMEDIA LA VICTORIA A ALTAMIRA ALTERNATIVA 2</v>
      </c>
      <c r="G219" s="57" t="str">
        <f t="shared" si="106"/>
        <v>SEÑALIZACIÓN Y SEMAFORIZACIÓN - RAMAL LA VICTORIA A ALTAMIRA</v>
      </c>
      <c r="H219" s="57" t="str">
        <f t="shared" si="107"/>
        <v>SEÑALIZACIÓN Y SEMAFORIZACIÓN</v>
      </c>
      <c r="I219" s="289">
        <f t="shared" si="108"/>
        <v>4003001002</v>
      </c>
      <c r="J219" s="377" t="s">
        <v>97</v>
      </c>
      <c r="K219" s="283"/>
      <c r="L219" s="43"/>
      <c r="M219" s="43"/>
      <c r="N219" s="40" t="s">
        <v>7</v>
      </c>
      <c r="O219" s="67" t="s">
        <v>69</v>
      </c>
      <c r="P219" s="59">
        <f>+[28]LongTramos!$H$18</f>
        <v>0.42552198763560012</v>
      </c>
      <c r="Q219" s="363">
        <f>+VLOOKUP(N219,'[28]Indice Señaliza y Semaforizac'!$E$4:$P$17,12,)*[28]InfoGeneral!$E$29</f>
        <v>6203468.5967996661</v>
      </c>
      <c r="R219" s="363">
        <f t="shared" si="115"/>
        <v>2639712.2875452209</v>
      </c>
      <c r="S219" s="108">
        <f t="shared" si="111"/>
        <v>2639712.2875452209</v>
      </c>
      <c r="T219" s="3"/>
      <c r="U219" s="3"/>
      <c r="V219" s="3"/>
      <c r="W219" s="408"/>
      <c r="X219" s="365">
        <f t="shared" si="100"/>
        <v>13151127279.033838</v>
      </c>
      <c r="Y219" s="365">
        <f t="shared" si="101"/>
        <v>848960402.65961373</v>
      </c>
      <c r="Z219" s="365">
        <f t="shared" si="102"/>
        <v>848960402.65961373</v>
      </c>
    </row>
    <row r="220" spans="1:26" s="23" customFormat="1" ht="15" customHeight="1">
      <c r="A220" s="72">
        <v>47</v>
      </c>
      <c r="B220" s="41">
        <f t="shared" si="103"/>
        <v>4</v>
      </c>
      <c r="C220" s="41">
        <f t="shared" si="104"/>
        <v>4</v>
      </c>
      <c r="D220" s="41">
        <f t="shared" si="114"/>
        <v>0</v>
      </c>
      <c r="E220" s="41">
        <f t="shared" si="109"/>
        <v>0</v>
      </c>
      <c r="F220" s="57" t="str">
        <f t="shared" si="105"/>
        <v>TRAMO ESTACIÓN INTERMEDIA LA VICTORIA A ALTAMIRA ALTERNATIVA 2</v>
      </c>
      <c r="G220" s="57" t="str">
        <f t="shared" si="106"/>
        <v>PAVIMENTOS - RAMAL LA VICTORIA A ALTAMIRA</v>
      </c>
      <c r="H220" s="57" t="str">
        <f t="shared" si="107"/>
        <v>PAVIMENTOS</v>
      </c>
      <c r="I220" s="289">
        <f t="shared" si="108"/>
        <v>4004000000</v>
      </c>
      <c r="J220" s="377" t="s">
        <v>97</v>
      </c>
      <c r="K220" s="283"/>
      <c r="L220" s="43" t="s">
        <v>106</v>
      </c>
      <c r="M220" s="43"/>
      <c r="N220" s="76"/>
      <c r="O220" s="67"/>
      <c r="P220" s="59"/>
      <c r="Q220" s="108"/>
      <c r="R220" s="362">
        <f>+U220</f>
        <v>848960402.65961373</v>
      </c>
      <c r="S220" s="108"/>
      <c r="T220" s="3"/>
      <c r="U220" s="3">
        <f>Y220</f>
        <v>848960402.65961373</v>
      </c>
      <c r="V220" s="3"/>
      <c r="W220" s="408"/>
      <c r="X220" s="365">
        <f t="shared" si="100"/>
        <v>13151127279.033838</v>
      </c>
      <c r="Y220" s="365">
        <f t="shared" si="101"/>
        <v>848960402.65961373</v>
      </c>
      <c r="Z220" s="365">
        <f t="shared" si="102"/>
        <v>848960402.65961373</v>
      </c>
    </row>
    <row r="221" spans="1:26" s="280" customFormat="1" ht="15" customHeight="1">
      <c r="A221" s="292"/>
      <c r="B221" s="41">
        <f t="shared" si="103"/>
        <v>4</v>
      </c>
      <c r="C221" s="41">
        <f t="shared" si="104"/>
        <v>4</v>
      </c>
      <c r="D221" s="41">
        <f t="shared" si="114"/>
        <v>1</v>
      </c>
      <c r="E221" s="41">
        <f t="shared" si="109"/>
        <v>0</v>
      </c>
      <c r="F221" s="57" t="str">
        <f t="shared" si="105"/>
        <v>TRAMO ESTACIÓN INTERMEDIA LA VICTORIA A ALTAMIRA ALTERNATIVA 2</v>
      </c>
      <c r="G221" s="57" t="str">
        <f t="shared" si="106"/>
        <v>PAVIMENTOS - RAMAL LA VICTORIA A ALTAMIRA</v>
      </c>
      <c r="H221" s="57" t="str">
        <f t="shared" si="107"/>
        <v>PAVIMENTOS</v>
      </c>
      <c r="I221" s="289">
        <f t="shared" si="108"/>
        <v>4004001000</v>
      </c>
      <c r="J221" s="377" t="s">
        <v>97</v>
      </c>
      <c r="K221" s="283"/>
      <c r="L221" s="43"/>
      <c r="M221" s="43" t="s">
        <v>319</v>
      </c>
      <c r="N221" s="381"/>
      <c r="O221" s="67"/>
      <c r="P221" s="59"/>
      <c r="Q221" s="108"/>
      <c r="R221" s="362">
        <f>+T221</f>
        <v>848960402.65961373</v>
      </c>
      <c r="S221" s="108"/>
      <c r="T221" s="69">
        <f>Z221</f>
        <v>848960402.65961373</v>
      </c>
      <c r="U221" s="277"/>
      <c r="V221" s="277"/>
      <c r="W221" s="408"/>
      <c r="X221" s="365">
        <f t="shared" si="100"/>
        <v>12779748601.351698</v>
      </c>
      <c r="Y221" s="365">
        <f t="shared" si="101"/>
        <v>477581724.97747272</v>
      </c>
      <c r="Z221" s="365">
        <f t="shared" si="102"/>
        <v>848960402.65961373</v>
      </c>
    </row>
    <row r="222" spans="1:26" s="23" customFormat="1" ht="15" customHeight="1">
      <c r="A222" s="72">
        <v>9</v>
      </c>
      <c r="B222" s="41">
        <f t="shared" si="103"/>
        <v>4</v>
      </c>
      <c r="C222" s="41">
        <f t="shared" si="104"/>
        <v>4</v>
      </c>
      <c r="D222" s="41">
        <f t="shared" si="114"/>
        <v>1</v>
      </c>
      <c r="E222" s="41">
        <f t="shared" si="109"/>
        <v>1</v>
      </c>
      <c r="F222" s="57" t="str">
        <f t="shared" si="105"/>
        <v>TRAMO ESTACIÓN INTERMEDIA LA VICTORIA A ALTAMIRA ALTERNATIVA 2</v>
      </c>
      <c r="G222" s="57" t="str">
        <f t="shared" si="106"/>
        <v>PAVIMENTOS - RAMAL LA VICTORIA A ALTAMIRA</v>
      </c>
      <c r="H222" s="57" t="str">
        <f t="shared" si="107"/>
        <v>PAVIMENTOS</v>
      </c>
      <c r="I222" s="289">
        <f t="shared" si="108"/>
        <v>4004001001</v>
      </c>
      <c r="J222" s="377" t="s">
        <v>97</v>
      </c>
      <c r="K222" s="283"/>
      <c r="L222" s="40"/>
      <c r="M222" s="40"/>
      <c r="N222" s="40" t="s">
        <v>304</v>
      </c>
      <c r="O222" s="67" t="s">
        <v>2</v>
      </c>
      <c r="P222" s="288">
        <f>+[28]MemoriaPavimentos!$D$21</f>
        <v>2844.4311377245508</v>
      </c>
      <c r="Q222" s="363">
        <f>+VLOOKUP(N222,'[28]Indice Pavimentos'!$E$4:$P$26,12,)</f>
        <v>130563.4271671036</v>
      </c>
      <c r="R222" s="363">
        <f t="shared" ref="R222:R223" si="116">+S222</f>
        <v>371378677.68214101</v>
      </c>
      <c r="S222" s="108">
        <f t="shared" si="111"/>
        <v>371378677.68214101</v>
      </c>
      <c r="T222" s="3"/>
      <c r="U222" s="3"/>
      <c r="V222" s="3"/>
      <c r="W222" s="408"/>
      <c r="X222" s="365">
        <f t="shared" si="100"/>
        <v>12302166876.374226</v>
      </c>
      <c r="Y222" s="365">
        <f t="shared" si="101"/>
        <v>38283188.72821115</v>
      </c>
      <c r="Z222" s="365">
        <f t="shared" si="102"/>
        <v>477581724.97747272</v>
      </c>
    </row>
    <row r="223" spans="1:26" s="23" customFormat="1" ht="15" customHeight="1">
      <c r="A223" s="72">
        <v>9</v>
      </c>
      <c r="B223" s="41">
        <f t="shared" si="103"/>
        <v>4</v>
      </c>
      <c r="C223" s="41">
        <f t="shared" si="104"/>
        <v>4</v>
      </c>
      <c r="D223" s="41">
        <f t="shared" si="114"/>
        <v>1</v>
      </c>
      <c r="E223" s="41">
        <f t="shared" si="109"/>
        <v>2</v>
      </c>
      <c r="F223" s="57" t="str">
        <f t="shared" si="105"/>
        <v>TRAMO ESTACIÓN INTERMEDIA LA VICTORIA A ALTAMIRA ALTERNATIVA 2</v>
      </c>
      <c r="G223" s="57" t="str">
        <f t="shared" si="106"/>
        <v>PAVIMENTOS - RAMAL LA VICTORIA A ALTAMIRA</v>
      </c>
      <c r="H223" s="57" t="str">
        <f t="shared" si="107"/>
        <v>PAVIMENTOS</v>
      </c>
      <c r="I223" s="289">
        <f t="shared" si="108"/>
        <v>4004001002</v>
      </c>
      <c r="J223" s="377" t="s">
        <v>97</v>
      </c>
      <c r="K223" s="283"/>
      <c r="L223" s="40"/>
      <c r="M223" s="40"/>
      <c r="N223" s="40" t="s">
        <v>71</v>
      </c>
      <c r="O223" s="67" t="s">
        <v>2</v>
      </c>
      <c r="P223" s="288">
        <f>+[28]MemoriaPavimentos!$D$21</f>
        <v>2844.4311377245508</v>
      </c>
      <c r="Q223" s="363">
        <f>+VLOOKUP(N223,'[28]Indice Pavimentos'!$E$4:$P$26,12,)</f>
        <v>167900.6106505788</v>
      </c>
      <c r="R223" s="363">
        <f t="shared" si="116"/>
        <v>477581724.97747272</v>
      </c>
      <c r="S223" s="108">
        <f t="shared" si="111"/>
        <v>477581724.97747272</v>
      </c>
      <c r="T223" s="3"/>
      <c r="U223" s="3"/>
      <c r="V223" s="3"/>
      <c r="W223" s="408"/>
      <c r="X223" s="365">
        <f t="shared" si="100"/>
        <v>12302166876.374226</v>
      </c>
      <c r="Y223" s="365">
        <f t="shared" si="101"/>
        <v>38283188.72821115</v>
      </c>
      <c r="Z223" s="365">
        <f t="shared" si="102"/>
        <v>38283188.72821115</v>
      </c>
    </row>
    <row r="224" spans="1:26" s="23" customFormat="1" ht="15" customHeight="1">
      <c r="A224" s="72">
        <v>47</v>
      </c>
      <c r="B224" s="41">
        <f t="shared" si="103"/>
        <v>4</v>
      </c>
      <c r="C224" s="41">
        <f t="shared" si="104"/>
        <v>5</v>
      </c>
      <c r="D224" s="41">
        <f t="shared" si="114"/>
        <v>0</v>
      </c>
      <c r="E224" s="41">
        <f t="shared" si="109"/>
        <v>0</v>
      </c>
      <c r="F224" s="57" t="str">
        <f t="shared" si="105"/>
        <v>TRAMO ESTACIÓN INTERMEDIA LA VICTORIA A ALTAMIRA ALTERNATIVA 2</v>
      </c>
      <c r="G224" s="57" t="str">
        <f t="shared" si="106"/>
        <v>ARQUEOLOGÍA - RAMAL LA VICTORIA A ALTAMIRA</v>
      </c>
      <c r="H224" s="57" t="str">
        <f t="shared" si="107"/>
        <v>ARQUEOLOGÍA</v>
      </c>
      <c r="I224" s="289">
        <f t="shared" si="108"/>
        <v>4005000000</v>
      </c>
      <c r="J224" s="377" t="s">
        <v>97</v>
      </c>
      <c r="K224" s="283"/>
      <c r="L224" s="43" t="s">
        <v>107</v>
      </c>
      <c r="M224" s="43"/>
      <c r="N224" s="76"/>
      <c r="O224" s="67"/>
      <c r="P224" s="59"/>
      <c r="Q224" s="108"/>
      <c r="R224" s="362">
        <f>+U224</f>
        <v>38283188.72821115</v>
      </c>
      <c r="S224" s="108"/>
      <c r="T224" s="3"/>
      <c r="U224" s="3">
        <f>Y224</f>
        <v>38283188.72821115</v>
      </c>
      <c r="V224" s="3"/>
      <c r="W224" s="408"/>
      <c r="X224" s="365">
        <f t="shared" si="100"/>
        <v>12302166876.374226</v>
      </c>
      <c r="Y224" s="365">
        <f t="shared" si="101"/>
        <v>38283188.72821115</v>
      </c>
      <c r="Z224" s="365">
        <f t="shared" si="102"/>
        <v>38283188.72821115</v>
      </c>
    </row>
    <row r="225" spans="1:26" s="280" customFormat="1" ht="15" customHeight="1">
      <c r="A225" s="292"/>
      <c r="B225" s="41">
        <f t="shared" si="103"/>
        <v>4</v>
      </c>
      <c r="C225" s="41">
        <f t="shared" si="104"/>
        <v>5</v>
      </c>
      <c r="D225" s="41">
        <f t="shared" si="114"/>
        <v>1</v>
      </c>
      <c r="E225" s="41">
        <f t="shared" si="109"/>
        <v>0</v>
      </c>
      <c r="F225" s="57" t="str">
        <f t="shared" si="105"/>
        <v>TRAMO ESTACIÓN INTERMEDIA LA VICTORIA A ALTAMIRA ALTERNATIVA 2</v>
      </c>
      <c r="G225" s="57" t="str">
        <f t="shared" si="106"/>
        <v>ARQUEOLOGÍA - RAMAL LA VICTORIA A ALTAMIRA</v>
      </c>
      <c r="H225" s="57" t="str">
        <f t="shared" si="107"/>
        <v>ARQUEOLOGÍA</v>
      </c>
      <c r="I225" s="289">
        <f t="shared" si="108"/>
        <v>4005001000</v>
      </c>
      <c r="J225" s="377" t="s">
        <v>97</v>
      </c>
      <c r="K225" s="283"/>
      <c r="L225" s="43"/>
      <c r="M225" s="43" t="s">
        <v>320</v>
      </c>
      <c r="N225" s="381"/>
      <c r="O225" s="67"/>
      <c r="P225" s="59"/>
      <c r="Q225" s="108"/>
      <c r="R225" s="362">
        <f>+T225</f>
        <v>38283188.72821115</v>
      </c>
      <c r="S225" s="108"/>
      <c r="T225" s="69">
        <f>Z225</f>
        <v>38283188.72821115</v>
      </c>
      <c r="U225" s="277"/>
      <c r="V225" s="277"/>
      <c r="W225" s="408"/>
      <c r="X225" s="365">
        <f t="shared" si="100"/>
        <v>12263883687.646015</v>
      </c>
      <c r="Y225" s="365">
        <f t="shared" si="101"/>
        <v>11713041723.543907</v>
      </c>
      <c r="Z225" s="365">
        <f t="shared" si="102"/>
        <v>38283188.72821115</v>
      </c>
    </row>
    <row r="226" spans="1:26" s="23" customFormat="1" ht="15" customHeight="1">
      <c r="A226" s="72">
        <v>9</v>
      </c>
      <c r="B226" s="41">
        <f t="shared" si="103"/>
        <v>4</v>
      </c>
      <c r="C226" s="41">
        <f t="shared" si="104"/>
        <v>5</v>
      </c>
      <c r="D226" s="41">
        <f t="shared" si="114"/>
        <v>1</v>
      </c>
      <c r="E226" s="41">
        <f t="shared" si="109"/>
        <v>1</v>
      </c>
      <c r="F226" s="57" t="str">
        <f t="shared" si="105"/>
        <v>TRAMO ESTACIÓN INTERMEDIA LA VICTORIA A ALTAMIRA ALTERNATIVA 2</v>
      </c>
      <c r="G226" s="57" t="str">
        <f t="shared" si="106"/>
        <v>ARQUEOLOGÍA - RAMAL LA VICTORIA A ALTAMIRA</v>
      </c>
      <c r="H226" s="57" t="str">
        <f t="shared" si="107"/>
        <v>ARQUEOLOGÍA</v>
      </c>
      <c r="I226" s="289">
        <f t="shared" si="108"/>
        <v>4005001001</v>
      </c>
      <c r="J226" s="377" t="s">
        <v>97</v>
      </c>
      <c r="K226" s="283"/>
      <c r="L226" s="40"/>
      <c r="M226" s="40"/>
      <c r="N226" s="40" t="s">
        <v>52</v>
      </c>
      <c r="O226" s="67" t="s">
        <v>154</v>
      </c>
      <c r="P226" s="288">
        <f>+[28]LongTramos!$H$18</f>
        <v>0.42552198763560012</v>
      </c>
      <c r="Q226" s="363">
        <f>+'[28]Indice Arqueologia'!$O$14*[28]InfoGeneral!$E$29</f>
        <v>89967592.370327353</v>
      </c>
      <c r="R226" s="363">
        <f>+S226</f>
        <v>38283188.72821115</v>
      </c>
      <c r="S226" s="108">
        <f t="shared" si="111"/>
        <v>38283188.72821115</v>
      </c>
      <c r="T226" s="3"/>
      <c r="U226" s="3"/>
      <c r="V226" s="3"/>
      <c r="W226" s="408"/>
      <c r="X226" s="365">
        <f t="shared" si="100"/>
        <v>12263883687.646015</v>
      </c>
      <c r="Y226" s="365">
        <f t="shared" si="101"/>
        <v>11713041723.543907</v>
      </c>
      <c r="Z226" s="365">
        <f t="shared" si="102"/>
        <v>11096371144.645758</v>
      </c>
    </row>
    <row r="227" spans="1:26" s="71" customFormat="1" ht="15" customHeight="1">
      <c r="A227" s="72">
        <v>7</v>
      </c>
      <c r="B227" s="41">
        <f t="shared" si="103"/>
        <v>4</v>
      </c>
      <c r="C227" s="41">
        <f t="shared" si="104"/>
        <v>6</v>
      </c>
      <c r="D227" s="41">
        <f t="shared" si="114"/>
        <v>0</v>
      </c>
      <c r="E227" s="41">
        <f t="shared" si="109"/>
        <v>0</v>
      </c>
      <c r="F227" s="57" t="str">
        <f t="shared" si="105"/>
        <v>TRAMO ESTACIÓN INTERMEDIA LA VICTORIA A ALTAMIRA ALTERNATIVA 2</v>
      </c>
      <c r="G227" s="57" t="str">
        <f t="shared" si="106"/>
        <v>ESTACIÓN DE RETORNO ALTAMIRA</v>
      </c>
      <c r="H227" s="57" t="str">
        <f t="shared" si="107"/>
        <v>EDIFICACIÓN - ESTACIÓN ALTAMIRA</v>
      </c>
      <c r="I227" s="289">
        <f t="shared" si="108"/>
        <v>4006000000</v>
      </c>
      <c r="J227" s="377" t="s">
        <v>97</v>
      </c>
      <c r="K227" s="285"/>
      <c r="L227" s="43" t="s">
        <v>108</v>
      </c>
      <c r="M227" s="44"/>
      <c r="N227" s="78"/>
      <c r="O227" s="38"/>
      <c r="P227" s="56"/>
      <c r="Q227" s="362"/>
      <c r="R227" s="362">
        <f>+U227</f>
        <v>11713041723.543907</v>
      </c>
      <c r="S227" s="362"/>
      <c r="T227" s="69"/>
      <c r="U227" s="69">
        <f>Y227</f>
        <v>11713041723.543907</v>
      </c>
      <c r="V227" s="69"/>
      <c r="W227" s="407"/>
      <c r="X227" s="365">
        <f t="shared" si="100"/>
        <v>12263883687.646015</v>
      </c>
      <c r="Y227" s="365">
        <f t="shared" si="101"/>
        <v>11713041723.543907</v>
      </c>
      <c r="Z227" s="365">
        <f t="shared" si="102"/>
        <v>11096371144.645758</v>
      </c>
    </row>
    <row r="228" spans="1:26" s="71" customFormat="1" ht="15" customHeight="1">
      <c r="A228" s="72">
        <v>8</v>
      </c>
      <c r="B228" s="41">
        <f t="shared" si="103"/>
        <v>4</v>
      </c>
      <c r="C228" s="41">
        <f t="shared" si="104"/>
        <v>6</v>
      </c>
      <c r="D228" s="41">
        <f t="shared" si="114"/>
        <v>1</v>
      </c>
      <c r="E228" s="41">
        <f t="shared" si="109"/>
        <v>0</v>
      </c>
      <c r="F228" s="57" t="str">
        <f t="shared" si="105"/>
        <v>TRAMO ESTACIÓN INTERMEDIA LA VICTORIA A ALTAMIRA ALTERNATIVA 2</v>
      </c>
      <c r="G228" s="57" t="str">
        <f t="shared" si="106"/>
        <v>ESTACIÓN DE RETORNO ALTAMIRA</v>
      </c>
      <c r="H228" s="57" t="str">
        <f t="shared" si="107"/>
        <v>EDIFICACIÓN - ESTACIÓN ALTAMIRA</v>
      </c>
      <c r="I228" s="289">
        <f t="shared" si="108"/>
        <v>4006001000</v>
      </c>
      <c r="J228" s="377" t="s">
        <v>97</v>
      </c>
      <c r="K228" s="285"/>
      <c r="L228" s="43"/>
      <c r="M228" s="43" t="s">
        <v>109</v>
      </c>
      <c r="N228" s="78"/>
      <c r="O228" s="38"/>
      <c r="P228" s="56"/>
      <c r="Q228" s="362"/>
      <c r="R228" s="362">
        <f>+T228</f>
        <v>11096371144.645758</v>
      </c>
      <c r="S228" s="362"/>
      <c r="T228" s="69">
        <f>Z228</f>
        <v>11096371144.645758</v>
      </c>
      <c r="U228" s="69"/>
      <c r="V228" s="69"/>
      <c r="W228" s="407"/>
      <c r="X228" s="365">
        <f t="shared" si="100"/>
        <v>11599123250.703783</v>
      </c>
      <c r="Y228" s="365">
        <f t="shared" si="101"/>
        <v>11048281286.601675</v>
      </c>
      <c r="Z228" s="365">
        <f t="shared" si="102"/>
        <v>11096371144.645758</v>
      </c>
    </row>
    <row r="229" spans="1:26" s="23" customFormat="1" ht="15" customHeight="1">
      <c r="A229" s="72">
        <v>9</v>
      </c>
      <c r="B229" s="41">
        <f t="shared" si="103"/>
        <v>4</v>
      </c>
      <c r="C229" s="41">
        <f t="shared" si="104"/>
        <v>6</v>
      </c>
      <c r="D229" s="41">
        <f t="shared" si="114"/>
        <v>1</v>
      </c>
      <c r="E229" s="41">
        <f t="shared" si="109"/>
        <v>1</v>
      </c>
      <c r="F229" s="57" t="str">
        <f t="shared" si="105"/>
        <v>TRAMO ESTACIÓN INTERMEDIA LA VICTORIA A ALTAMIRA ALTERNATIVA 2</v>
      </c>
      <c r="G229" s="57" t="str">
        <f t="shared" si="106"/>
        <v>ESTACIÓN DE RETORNO ALTAMIRA</v>
      </c>
      <c r="H229" s="57" t="str">
        <f t="shared" si="107"/>
        <v>EDIFICACIÓN - ESTACIÓN ALTAMIRA</v>
      </c>
      <c r="I229" s="289">
        <f t="shared" si="108"/>
        <v>4006001001</v>
      </c>
      <c r="J229" s="377" t="s">
        <v>97</v>
      </c>
      <c r="K229" s="283"/>
      <c r="L229" s="40"/>
      <c r="M229" s="40"/>
      <c r="N229" s="284" t="s">
        <v>304</v>
      </c>
      <c r="O229" s="55" t="s">
        <v>2</v>
      </c>
      <c r="P229" s="55">
        <f>+[27]Cantidades!$J$26</f>
        <v>2112</v>
      </c>
      <c r="Q229" s="363">
        <f>+VLOOKUP(N229,'[28]Indice Estaciones-Edificaciones'!E$4:P$550,12,FALSE)</f>
        <v>314753.99476431432</v>
      </c>
      <c r="R229" s="363">
        <f t="shared" ref="R229:R239" si="117">+S229</f>
        <v>664760436.94223189</v>
      </c>
      <c r="S229" s="108">
        <f t="shared" ref="S229:S243" si="118">+P229*Q229</f>
        <v>664760436.94223189</v>
      </c>
      <c r="T229" s="3"/>
      <c r="U229" s="3"/>
      <c r="V229" s="3"/>
      <c r="W229" s="408"/>
      <c r="X229" s="365">
        <f t="shared" si="100"/>
        <v>9263870984.2705307</v>
      </c>
      <c r="Y229" s="365">
        <f t="shared" si="101"/>
        <v>8713029020.1684227</v>
      </c>
      <c r="Z229" s="365">
        <f t="shared" si="102"/>
        <v>10431610707.703526</v>
      </c>
    </row>
    <row r="230" spans="1:26" s="23" customFormat="1" ht="15" customHeight="1">
      <c r="A230" s="72">
        <v>9</v>
      </c>
      <c r="B230" s="41">
        <f t="shared" si="103"/>
        <v>4</v>
      </c>
      <c r="C230" s="41">
        <f t="shared" si="104"/>
        <v>6</v>
      </c>
      <c r="D230" s="41">
        <f t="shared" si="114"/>
        <v>1</v>
      </c>
      <c r="E230" s="41">
        <f t="shared" si="109"/>
        <v>2</v>
      </c>
      <c r="F230" s="57" t="str">
        <f t="shared" si="105"/>
        <v>TRAMO ESTACIÓN INTERMEDIA LA VICTORIA A ALTAMIRA ALTERNATIVA 2</v>
      </c>
      <c r="G230" s="57" t="str">
        <f t="shared" si="106"/>
        <v>ESTACIÓN DE RETORNO ALTAMIRA</v>
      </c>
      <c r="H230" s="57" t="str">
        <f t="shared" si="107"/>
        <v>EDIFICACIÓN - ESTACIÓN ALTAMIRA</v>
      </c>
      <c r="I230" s="289">
        <f t="shared" si="108"/>
        <v>4006001002</v>
      </c>
      <c r="J230" s="377" t="s">
        <v>97</v>
      </c>
      <c r="K230" s="283"/>
      <c r="L230" s="40"/>
      <c r="M230" s="40"/>
      <c r="N230" s="284" t="s">
        <v>47</v>
      </c>
      <c r="O230" s="11" t="s">
        <v>2</v>
      </c>
      <c r="P230" s="55">
        <f>+$P$229</f>
        <v>2112</v>
      </c>
      <c r="Q230" s="363">
        <f>+VLOOKUP(N230,'[28]Indice Estaciones-Edificaciones'!E$4:P$550,12,FALSE)</f>
        <v>1105706.5655460474</v>
      </c>
      <c r="R230" s="363">
        <f t="shared" si="117"/>
        <v>2335252266.4332523</v>
      </c>
      <c r="S230" s="108">
        <f t="shared" si="118"/>
        <v>2335252266.4332523</v>
      </c>
      <c r="T230" s="3"/>
      <c r="U230" s="3"/>
      <c r="V230" s="3"/>
      <c r="W230" s="408"/>
      <c r="X230" s="365">
        <f t="shared" si="100"/>
        <v>6871338085.8755789</v>
      </c>
      <c r="Y230" s="365">
        <f t="shared" si="101"/>
        <v>6320496121.7734699</v>
      </c>
      <c r="Z230" s="365">
        <f t="shared" si="102"/>
        <v>8096358441.2702732</v>
      </c>
    </row>
    <row r="231" spans="1:26" s="23" customFormat="1" ht="15" customHeight="1">
      <c r="A231" s="72">
        <v>9</v>
      </c>
      <c r="B231" s="41">
        <f t="shared" si="103"/>
        <v>4</v>
      </c>
      <c r="C231" s="41">
        <f t="shared" si="104"/>
        <v>6</v>
      </c>
      <c r="D231" s="41">
        <f t="shared" si="114"/>
        <v>1</v>
      </c>
      <c r="E231" s="41">
        <f t="shared" si="109"/>
        <v>3</v>
      </c>
      <c r="F231" s="57" t="str">
        <f t="shared" si="105"/>
        <v>TRAMO ESTACIÓN INTERMEDIA LA VICTORIA A ALTAMIRA ALTERNATIVA 2</v>
      </c>
      <c r="G231" s="57" t="str">
        <f t="shared" si="106"/>
        <v>ESTACIÓN DE RETORNO ALTAMIRA</v>
      </c>
      <c r="H231" s="57" t="str">
        <f t="shared" si="107"/>
        <v>EDIFICACIÓN - ESTACIÓN ALTAMIRA</v>
      </c>
      <c r="I231" s="289">
        <f t="shared" si="108"/>
        <v>4006001003</v>
      </c>
      <c r="J231" s="377" t="s">
        <v>97</v>
      </c>
      <c r="K231" s="283"/>
      <c r="L231" s="40"/>
      <c r="M231" s="40"/>
      <c r="N231" s="284" t="s">
        <v>48</v>
      </c>
      <c r="O231" s="11" t="s">
        <v>2</v>
      </c>
      <c r="P231" s="55">
        <f t="shared" ref="P231:P239" si="119">+$P$229</f>
        <v>2112</v>
      </c>
      <c r="Q231" s="363">
        <f>+VLOOKUP(N231,'[28]Indice Estaciones-Edificaciones'!E$4:P$550,12,FALSE)</f>
        <v>1132828.0768915494</v>
      </c>
      <c r="R231" s="363">
        <f t="shared" si="117"/>
        <v>2392532898.3949523</v>
      </c>
      <c r="S231" s="108">
        <f t="shared" si="118"/>
        <v>2392532898.3949523</v>
      </c>
      <c r="T231" s="3"/>
      <c r="U231" s="3"/>
      <c r="V231" s="3"/>
      <c r="W231" s="408"/>
      <c r="X231" s="365">
        <f t="shared" si="100"/>
        <v>3416478511.2228479</v>
      </c>
      <c r="Y231" s="365">
        <f t="shared" si="101"/>
        <v>2865636547.120739</v>
      </c>
      <c r="Z231" s="365">
        <f t="shared" si="102"/>
        <v>5703825542.8753204</v>
      </c>
    </row>
    <row r="232" spans="1:26" s="280" customFormat="1" ht="15" customHeight="1">
      <c r="A232" s="292"/>
      <c r="B232" s="41">
        <f t="shared" si="103"/>
        <v>4</v>
      </c>
      <c r="C232" s="41">
        <f t="shared" si="104"/>
        <v>6</v>
      </c>
      <c r="D232" s="41">
        <f t="shared" si="114"/>
        <v>1</v>
      </c>
      <c r="E232" s="41">
        <f t="shared" si="109"/>
        <v>4</v>
      </c>
      <c r="F232" s="57" t="str">
        <f t="shared" si="105"/>
        <v>TRAMO ESTACIÓN INTERMEDIA LA VICTORIA A ALTAMIRA ALTERNATIVA 2</v>
      </c>
      <c r="G232" s="57" t="str">
        <f t="shared" si="106"/>
        <v>ESTACIÓN DE RETORNO ALTAMIRA</v>
      </c>
      <c r="H232" s="57" t="str">
        <f t="shared" si="107"/>
        <v>EDIFICACIÓN - ESTACIÓN ALTAMIRA</v>
      </c>
      <c r="I232" s="289">
        <f t="shared" si="108"/>
        <v>4006001004</v>
      </c>
      <c r="J232" s="377" t="s">
        <v>97</v>
      </c>
      <c r="K232" s="283"/>
      <c r="L232" s="284"/>
      <c r="M232" s="284"/>
      <c r="N232" s="284" t="s">
        <v>64</v>
      </c>
      <c r="O232" s="278" t="s">
        <v>2</v>
      </c>
      <c r="P232" s="288">
        <f t="shared" si="119"/>
        <v>2112</v>
      </c>
      <c r="Q232" s="363">
        <f>+VLOOKUP(N232,'[28]Indice Estaciones-Edificaciones'!E$4:P$550,12,FALSE)</f>
        <v>1635823.6622408764</v>
      </c>
      <c r="R232" s="363">
        <f t="shared" si="117"/>
        <v>3454859574.6527309</v>
      </c>
      <c r="S232" s="108">
        <f t="shared" si="118"/>
        <v>3454859574.6527309</v>
      </c>
      <c r="T232" s="277"/>
      <c r="U232" s="277"/>
      <c r="V232" s="277"/>
      <c r="W232" s="408"/>
      <c r="X232" s="365">
        <f t="shared" si="100"/>
        <v>3091552934.1802616</v>
      </c>
      <c r="Y232" s="365">
        <f t="shared" si="101"/>
        <v>2540710970.0781527</v>
      </c>
      <c r="Z232" s="365">
        <f t="shared" si="102"/>
        <v>2248965968.2225895</v>
      </c>
    </row>
    <row r="233" spans="1:26" s="280" customFormat="1" ht="15" customHeight="1">
      <c r="A233" s="292"/>
      <c r="B233" s="41">
        <f t="shared" si="103"/>
        <v>4</v>
      </c>
      <c r="C233" s="41">
        <f t="shared" si="104"/>
        <v>6</v>
      </c>
      <c r="D233" s="41">
        <f t="shared" si="114"/>
        <v>1</v>
      </c>
      <c r="E233" s="41">
        <f t="shared" si="109"/>
        <v>5</v>
      </c>
      <c r="F233" s="57" t="str">
        <f t="shared" si="105"/>
        <v>TRAMO ESTACIÓN INTERMEDIA LA VICTORIA A ALTAMIRA ALTERNATIVA 2</v>
      </c>
      <c r="G233" s="57" t="str">
        <f t="shared" si="106"/>
        <v>ESTACIÓN DE RETORNO ALTAMIRA</v>
      </c>
      <c r="H233" s="57" t="str">
        <f t="shared" si="107"/>
        <v>EDIFICACIÓN - ESTACIÓN ALTAMIRA</v>
      </c>
      <c r="I233" s="289">
        <f t="shared" si="108"/>
        <v>4006001005</v>
      </c>
      <c r="J233" s="377" t="s">
        <v>97</v>
      </c>
      <c r="K233" s="283"/>
      <c r="L233" s="284"/>
      <c r="M233" s="284"/>
      <c r="N233" s="284" t="s">
        <v>66</v>
      </c>
      <c r="O233" s="278" t="s">
        <v>2</v>
      </c>
      <c r="P233" s="288">
        <f t="shared" si="119"/>
        <v>2112</v>
      </c>
      <c r="Q233" s="363">
        <f>+VLOOKUP(N233,'[28]Indice Estaciones-Edificaciones'!E$4:P$550,12,FALSE)</f>
        <v>153847.33761486085</v>
      </c>
      <c r="R233" s="363">
        <f t="shared" si="117"/>
        <v>324925577.04258609</v>
      </c>
      <c r="S233" s="108">
        <f t="shared" si="118"/>
        <v>324925577.04258609</v>
      </c>
      <c r="T233" s="277"/>
      <c r="U233" s="277"/>
      <c r="V233" s="277"/>
      <c r="W233" s="408"/>
      <c r="X233" s="365">
        <f t="shared" si="100"/>
        <v>2829439853.3751316</v>
      </c>
      <c r="Y233" s="365">
        <f t="shared" si="101"/>
        <v>2278597889.2730227</v>
      </c>
      <c r="Z233" s="365">
        <f t="shared" si="102"/>
        <v>1924040391.1800032</v>
      </c>
    </row>
    <row r="234" spans="1:26" s="23" customFormat="1" ht="15" customHeight="1">
      <c r="A234" s="72">
        <v>9</v>
      </c>
      <c r="B234" s="41">
        <f t="shared" si="103"/>
        <v>4</v>
      </c>
      <c r="C234" s="41">
        <f t="shared" si="104"/>
        <v>6</v>
      </c>
      <c r="D234" s="41">
        <f t="shared" si="114"/>
        <v>1</v>
      </c>
      <c r="E234" s="41">
        <f t="shared" si="109"/>
        <v>6</v>
      </c>
      <c r="F234" s="57" t="str">
        <f t="shared" si="105"/>
        <v>TRAMO ESTACIÓN INTERMEDIA LA VICTORIA A ALTAMIRA ALTERNATIVA 2</v>
      </c>
      <c r="G234" s="57" t="str">
        <f t="shared" si="106"/>
        <v>ESTACIÓN DE RETORNO ALTAMIRA</v>
      </c>
      <c r="H234" s="57" t="str">
        <f t="shared" si="107"/>
        <v>EDIFICACIÓN - ESTACIÓN ALTAMIRA</v>
      </c>
      <c r="I234" s="289">
        <f t="shared" si="108"/>
        <v>4006001006</v>
      </c>
      <c r="J234" s="377" t="s">
        <v>97</v>
      </c>
      <c r="K234" s="283"/>
      <c r="L234" s="40"/>
      <c r="M234" s="40"/>
      <c r="N234" s="284" t="s">
        <v>67</v>
      </c>
      <c r="O234" s="11" t="s">
        <v>2</v>
      </c>
      <c r="P234" s="55">
        <f t="shared" si="119"/>
        <v>2112</v>
      </c>
      <c r="Q234" s="363">
        <f>+VLOOKUP(N234,'[28]Indice Estaciones-Edificaciones'!E$4:P$550,12,FALSE)</f>
        <v>124106.57235091378</v>
      </c>
      <c r="R234" s="363">
        <f t="shared" si="117"/>
        <v>262113080.80512989</v>
      </c>
      <c r="S234" s="108">
        <f t="shared" si="118"/>
        <v>262113080.80512989</v>
      </c>
      <c r="T234" s="3"/>
      <c r="U234" s="3"/>
      <c r="V234" s="3"/>
      <c r="W234" s="408"/>
      <c r="X234" s="365">
        <f t="shared" si="100"/>
        <v>2737907860.8872204</v>
      </c>
      <c r="Y234" s="365">
        <f t="shared" si="101"/>
        <v>2187065896.7851114</v>
      </c>
      <c r="Z234" s="365">
        <f t="shared" si="102"/>
        <v>1661927310.3748734</v>
      </c>
    </row>
    <row r="235" spans="1:26" s="23" customFormat="1" ht="15" customHeight="1">
      <c r="A235" s="72">
        <v>9</v>
      </c>
      <c r="B235" s="41">
        <f t="shared" si="103"/>
        <v>4</v>
      </c>
      <c r="C235" s="41">
        <f t="shared" si="104"/>
        <v>6</v>
      </c>
      <c r="D235" s="41">
        <f t="shared" si="114"/>
        <v>1</v>
      </c>
      <c r="E235" s="41">
        <f t="shared" si="109"/>
        <v>7</v>
      </c>
      <c r="F235" s="57" t="str">
        <f t="shared" si="105"/>
        <v>TRAMO ESTACIÓN INTERMEDIA LA VICTORIA A ALTAMIRA ALTERNATIVA 2</v>
      </c>
      <c r="G235" s="57" t="str">
        <f t="shared" si="106"/>
        <v>ESTACIÓN DE RETORNO ALTAMIRA</v>
      </c>
      <c r="H235" s="57" t="str">
        <f t="shared" si="107"/>
        <v>EDIFICACIÓN - ESTACIÓN ALTAMIRA</v>
      </c>
      <c r="I235" s="289">
        <f t="shared" si="108"/>
        <v>4006001007</v>
      </c>
      <c r="J235" s="377" t="s">
        <v>97</v>
      </c>
      <c r="K235" s="283"/>
      <c r="L235" s="40"/>
      <c r="M235" s="40"/>
      <c r="N235" s="284" t="s">
        <v>50</v>
      </c>
      <c r="O235" s="11" t="s">
        <v>2</v>
      </c>
      <c r="P235" s="55">
        <f t="shared" si="119"/>
        <v>2112</v>
      </c>
      <c r="Q235" s="363">
        <f>+VLOOKUP(N235,'[28]Indice Estaciones-Edificaciones'!E$4:P$550,12,FALSE)</f>
        <v>43339.011594654847</v>
      </c>
      <c r="R235" s="363">
        <f t="shared" si="117"/>
        <v>91531992.487911031</v>
      </c>
      <c r="S235" s="108">
        <f t="shared" si="118"/>
        <v>91531992.487911031</v>
      </c>
      <c r="T235" s="3"/>
      <c r="U235" s="3"/>
      <c r="V235" s="3"/>
      <c r="W235" s="408"/>
      <c r="X235" s="365">
        <f t="shared" si="100"/>
        <v>1659285730.9238353</v>
      </c>
      <c r="Y235" s="365">
        <f t="shared" si="101"/>
        <v>1108443766.8217261</v>
      </c>
      <c r="Z235" s="365">
        <f t="shared" si="102"/>
        <v>1570395317.8869624</v>
      </c>
    </row>
    <row r="236" spans="1:26" s="23" customFormat="1" ht="15" customHeight="1">
      <c r="A236" s="72">
        <v>9</v>
      </c>
      <c r="B236" s="41">
        <f t="shared" si="103"/>
        <v>4</v>
      </c>
      <c r="C236" s="41">
        <f t="shared" si="104"/>
        <v>6</v>
      </c>
      <c r="D236" s="41">
        <f t="shared" si="114"/>
        <v>1</v>
      </c>
      <c r="E236" s="41">
        <f t="shared" si="109"/>
        <v>8</v>
      </c>
      <c r="F236" s="57" t="str">
        <f t="shared" si="105"/>
        <v>TRAMO ESTACIÓN INTERMEDIA LA VICTORIA A ALTAMIRA ALTERNATIVA 2</v>
      </c>
      <c r="G236" s="57" t="str">
        <f t="shared" si="106"/>
        <v>ESTACIÓN DE RETORNO ALTAMIRA</v>
      </c>
      <c r="H236" s="57" t="str">
        <f t="shared" si="107"/>
        <v>EDIFICACIÓN - ESTACIÓN ALTAMIRA</v>
      </c>
      <c r="I236" s="289">
        <f t="shared" si="108"/>
        <v>4006001008</v>
      </c>
      <c r="J236" s="377" t="s">
        <v>97</v>
      </c>
      <c r="K236" s="283"/>
      <c r="L236" s="40"/>
      <c r="M236" s="40"/>
      <c r="N236" s="284" t="s">
        <v>49</v>
      </c>
      <c r="O236" s="11" t="s">
        <v>2</v>
      </c>
      <c r="P236" s="55">
        <f t="shared" si="119"/>
        <v>2112</v>
      </c>
      <c r="Q236" s="363">
        <f>+VLOOKUP(N236,'[28]Indice Estaciones-Edificaciones'!E$4:P$550,12,FALSE)</f>
        <v>510711.23577811808</v>
      </c>
      <c r="R236" s="363">
        <f t="shared" si="117"/>
        <v>1078622129.9633853</v>
      </c>
      <c r="S236" s="108">
        <f t="shared" si="118"/>
        <v>1078622129.9633853</v>
      </c>
      <c r="T236" s="3"/>
      <c r="U236" s="3"/>
      <c r="V236" s="3"/>
      <c r="W236" s="408"/>
      <c r="X236" s="365">
        <f t="shared" si="100"/>
        <v>1523878151.843004</v>
      </c>
      <c r="Y236" s="365">
        <f t="shared" si="101"/>
        <v>973036187.74089479</v>
      </c>
      <c r="Z236" s="365">
        <f t="shared" si="102"/>
        <v>491773187.92357719</v>
      </c>
    </row>
    <row r="237" spans="1:26" s="23" customFormat="1" ht="15" customHeight="1">
      <c r="A237" s="72">
        <v>9</v>
      </c>
      <c r="B237" s="41">
        <f t="shared" si="103"/>
        <v>4</v>
      </c>
      <c r="C237" s="41">
        <f t="shared" si="104"/>
        <v>6</v>
      </c>
      <c r="D237" s="41">
        <f t="shared" si="114"/>
        <v>1</v>
      </c>
      <c r="E237" s="41">
        <f t="shared" si="109"/>
        <v>9</v>
      </c>
      <c r="F237" s="57" t="str">
        <f t="shared" si="105"/>
        <v>TRAMO ESTACIÓN INTERMEDIA LA VICTORIA A ALTAMIRA ALTERNATIVA 2</v>
      </c>
      <c r="G237" s="57" t="str">
        <f t="shared" si="106"/>
        <v>ESTACIÓN DE RETORNO ALTAMIRA</v>
      </c>
      <c r="H237" s="57" t="str">
        <f t="shared" si="107"/>
        <v>EDIFICACIÓN - ESTACIÓN ALTAMIRA</v>
      </c>
      <c r="I237" s="289">
        <f t="shared" si="108"/>
        <v>4006001009</v>
      </c>
      <c r="J237" s="377" t="s">
        <v>97</v>
      </c>
      <c r="K237" s="283"/>
      <c r="L237" s="40"/>
      <c r="M237" s="40"/>
      <c r="N237" s="284" t="s">
        <v>68</v>
      </c>
      <c r="O237" s="11" t="s">
        <v>2</v>
      </c>
      <c r="P237" s="55">
        <f t="shared" si="119"/>
        <v>2112</v>
      </c>
      <c r="Q237" s="363">
        <f>+VLOOKUP(N237,'[28]Indice Estaciones-Edificaciones'!E$4:P$550,12,FALSE)</f>
        <v>64113.437064787548</v>
      </c>
      <c r="R237" s="363">
        <f t="shared" si="117"/>
        <v>135407579.08083129</v>
      </c>
      <c r="S237" s="108">
        <f t="shared" si="118"/>
        <v>135407579.08083129</v>
      </c>
      <c r="T237" s="3"/>
      <c r="U237" s="3"/>
      <c r="V237" s="3"/>
      <c r="W237" s="408"/>
      <c r="X237" s="365">
        <f t="shared" si="100"/>
        <v>1311581597.6540241</v>
      </c>
      <c r="Y237" s="365">
        <f t="shared" si="101"/>
        <v>760739633.55191493</v>
      </c>
      <c r="Z237" s="365">
        <f t="shared" si="102"/>
        <v>356365608.8427459</v>
      </c>
    </row>
    <row r="238" spans="1:26" s="23" customFormat="1" ht="15" customHeight="1">
      <c r="A238" s="72">
        <v>9</v>
      </c>
      <c r="B238" s="41">
        <f t="shared" si="103"/>
        <v>4</v>
      </c>
      <c r="C238" s="41">
        <f t="shared" si="104"/>
        <v>6</v>
      </c>
      <c r="D238" s="41">
        <f t="shared" si="114"/>
        <v>1</v>
      </c>
      <c r="E238" s="41">
        <f t="shared" si="109"/>
        <v>10</v>
      </c>
      <c r="F238" s="57" t="str">
        <f t="shared" si="105"/>
        <v>TRAMO ESTACIÓN INTERMEDIA LA VICTORIA A ALTAMIRA ALTERNATIVA 2</v>
      </c>
      <c r="G238" s="57" t="str">
        <f t="shared" si="106"/>
        <v>ESTACIÓN DE RETORNO ALTAMIRA</v>
      </c>
      <c r="H238" s="57" t="str">
        <f t="shared" si="107"/>
        <v>EDIFICACIÓN - ESTACIÓN ALTAMIRA</v>
      </c>
      <c r="I238" s="289">
        <f t="shared" si="108"/>
        <v>4006001010</v>
      </c>
      <c r="J238" s="377" t="s">
        <v>97</v>
      </c>
      <c r="K238" s="283"/>
      <c r="L238" s="40"/>
      <c r="M238" s="40"/>
      <c r="N238" s="284" t="s">
        <v>73</v>
      </c>
      <c r="O238" s="11" t="s">
        <v>2</v>
      </c>
      <c r="P238" s="55">
        <f t="shared" si="119"/>
        <v>2112</v>
      </c>
      <c r="Q238" s="363">
        <f>+VLOOKUP(N238,'[28]Indice Estaciones-Edificaciones'!E$4:P$550,12,FALSE)</f>
        <v>100519.20179402453</v>
      </c>
      <c r="R238" s="363">
        <f t="shared" si="117"/>
        <v>212296554.1889798</v>
      </c>
      <c r="S238" s="108">
        <f t="shared" si="118"/>
        <v>212296554.1889798</v>
      </c>
      <c r="T238" s="3"/>
      <c r="U238" s="3"/>
      <c r="V238" s="3"/>
      <c r="W238" s="408"/>
      <c r="X238" s="365">
        <f t="shared" si="100"/>
        <v>1167512543.000258</v>
      </c>
      <c r="Y238" s="365">
        <f t="shared" si="101"/>
        <v>616670578.89814878</v>
      </c>
      <c r="Z238" s="365">
        <f t="shared" si="102"/>
        <v>144069054.65376613</v>
      </c>
    </row>
    <row r="239" spans="1:26" s="23" customFormat="1" ht="15" customHeight="1">
      <c r="A239" s="72">
        <v>9</v>
      </c>
      <c r="B239" s="41">
        <f t="shared" si="103"/>
        <v>4</v>
      </c>
      <c r="C239" s="41">
        <f t="shared" si="104"/>
        <v>6</v>
      </c>
      <c r="D239" s="41">
        <f t="shared" si="114"/>
        <v>1</v>
      </c>
      <c r="E239" s="41">
        <f t="shared" si="109"/>
        <v>11</v>
      </c>
      <c r="F239" s="57" t="str">
        <f t="shared" si="105"/>
        <v>TRAMO ESTACIÓN INTERMEDIA LA VICTORIA A ALTAMIRA ALTERNATIVA 2</v>
      </c>
      <c r="G239" s="57" t="str">
        <f t="shared" si="106"/>
        <v>ESTACIÓN DE RETORNO ALTAMIRA</v>
      </c>
      <c r="H239" s="57" t="str">
        <f t="shared" si="107"/>
        <v>EDIFICACIÓN - ESTACIÓN ALTAMIRA</v>
      </c>
      <c r="I239" s="289">
        <f t="shared" si="108"/>
        <v>4006001011</v>
      </c>
      <c r="J239" s="377" t="s">
        <v>97</v>
      </c>
      <c r="K239" s="283"/>
      <c r="L239" s="40"/>
      <c r="M239" s="40"/>
      <c r="N239" s="284" t="s">
        <v>51</v>
      </c>
      <c r="O239" s="11" t="s">
        <v>2</v>
      </c>
      <c r="P239" s="55">
        <f t="shared" si="119"/>
        <v>2112</v>
      </c>
      <c r="Q239" s="363">
        <f>+VLOOKUP(N239,'[28]Indice Estaciones-Edificaciones'!E$4:P$550,12,FALSE)</f>
        <v>68214.514514093811</v>
      </c>
      <c r="R239" s="363">
        <f t="shared" si="117"/>
        <v>144069054.65376613</v>
      </c>
      <c r="S239" s="108">
        <f t="shared" si="118"/>
        <v>144069054.65376613</v>
      </c>
      <c r="T239" s="3"/>
      <c r="U239" s="3"/>
      <c r="V239" s="3"/>
      <c r="W239" s="408"/>
      <c r="X239" s="365">
        <f t="shared" si="100"/>
        <v>1167512543.000258</v>
      </c>
      <c r="Y239" s="365">
        <f t="shared" si="101"/>
        <v>616670578.89814878</v>
      </c>
      <c r="Z239" s="365">
        <f t="shared" si="102"/>
        <v>616670578.89814878</v>
      </c>
    </row>
    <row r="240" spans="1:26" s="23" customFormat="1" ht="15" customHeight="1">
      <c r="A240" s="72">
        <v>17</v>
      </c>
      <c r="B240" s="41">
        <f t="shared" si="103"/>
        <v>4</v>
      </c>
      <c r="C240" s="41">
        <f t="shared" si="104"/>
        <v>6</v>
      </c>
      <c r="D240" s="41">
        <f t="shared" si="114"/>
        <v>2</v>
      </c>
      <c r="E240" s="41">
        <f t="shared" si="109"/>
        <v>0</v>
      </c>
      <c r="F240" s="57" t="str">
        <f t="shared" si="105"/>
        <v>TRAMO ESTACIÓN INTERMEDIA LA VICTORIA A ALTAMIRA ALTERNATIVA 2</v>
      </c>
      <c r="G240" s="57" t="str">
        <f t="shared" si="106"/>
        <v>ESTACIÓN DE RETORNO ALTAMIRA</v>
      </c>
      <c r="H240" s="57" t="str">
        <f t="shared" si="107"/>
        <v>ESPACIO PUBLICO - ESTACIÓN ALTAMIRA</v>
      </c>
      <c r="I240" s="289">
        <f t="shared" si="108"/>
        <v>4006002000</v>
      </c>
      <c r="J240" s="377" t="s">
        <v>97</v>
      </c>
      <c r="K240" s="283"/>
      <c r="L240" s="40"/>
      <c r="M240" s="43" t="s">
        <v>110</v>
      </c>
      <c r="N240" s="76"/>
      <c r="O240" s="11"/>
      <c r="P240" s="55"/>
      <c r="Q240" s="108"/>
      <c r="R240" s="362">
        <f>+T240</f>
        <v>616670578.89814878</v>
      </c>
      <c r="S240" s="108"/>
      <c r="T240" s="69">
        <f>Z240</f>
        <v>616670578.89814878</v>
      </c>
      <c r="U240" s="3"/>
      <c r="V240" s="3"/>
      <c r="W240" s="408"/>
      <c r="X240" s="365">
        <f t="shared" si="100"/>
        <v>1000256095.5427631</v>
      </c>
      <c r="Y240" s="365">
        <f t="shared" si="101"/>
        <v>449414131.4406541</v>
      </c>
      <c r="Z240" s="365">
        <f t="shared" si="102"/>
        <v>616670578.89814878</v>
      </c>
    </row>
    <row r="241" spans="1:26" s="23" customFormat="1" ht="15" customHeight="1">
      <c r="A241" s="72">
        <v>18</v>
      </c>
      <c r="B241" s="41">
        <f t="shared" si="103"/>
        <v>4</v>
      </c>
      <c r="C241" s="41">
        <f t="shared" si="104"/>
        <v>6</v>
      </c>
      <c r="D241" s="41">
        <f t="shared" si="114"/>
        <v>2</v>
      </c>
      <c r="E241" s="41">
        <f t="shared" si="109"/>
        <v>1</v>
      </c>
      <c r="F241" s="57" t="str">
        <f t="shared" si="105"/>
        <v>TRAMO ESTACIÓN INTERMEDIA LA VICTORIA A ALTAMIRA ALTERNATIVA 2</v>
      </c>
      <c r="G241" s="57" t="str">
        <f t="shared" si="106"/>
        <v>ESTACIÓN DE RETORNO ALTAMIRA</v>
      </c>
      <c r="H241" s="57" t="str">
        <f t="shared" si="107"/>
        <v>ESPACIO PUBLICO - ESTACIÓN ALTAMIRA</v>
      </c>
      <c r="I241" s="289">
        <f t="shared" si="108"/>
        <v>4006002001</v>
      </c>
      <c r="J241" s="377" t="s">
        <v>97</v>
      </c>
      <c r="K241" s="283"/>
      <c r="L241" s="40"/>
      <c r="M241" s="40"/>
      <c r="N241" s="284" t="s">
        <v>304</v>
      </c>
      <c r="O241" s="55" t="s">
        <v>2</v>
      </c>
      <c r="P241" s="55">
        <f>+[27]Cantidades!$J$27</f>
        <v>2719</v>
      </c>
      <c r="Q241" s="363">
        <f>+VLOOKUP(N241,'[28]Indice Estaciones-Espacio Públi'!$E$5:$P$50,12,FALSE)</f>
        <v>61513.956402167983</v>
      </c>
      <c r="R241" s="363">
        <f t="shared" ref="R241:R243" si="120">+S241</f>
        <v>167256447.45749474</v>
      </c>
      <c r="S241" s="108">
        <f t="shared" si="118"/>
        <v>167256447.45749474</v>
      </c>
      <c r="T241" s="3"/>
      <c r="U241" s="3"/>
      <c r="V241" s="3"/>
      <c r="W241" s="408"/>
      <c r="X241" s="365">
        <f t="shared" si="100"/>
        <v>980113284.84043384</v>
      </c>
      <c r="Y241" s="365">
        <f t="shared" si="101"/>
        <v>429271320.73832488</v>
      </c>
      <c r="Z241" s="365">
        <f t="shared" si="102"/>
        <v>449414131.4406541</v>
      </c>
    </row>
    <row r="242" spans="1:26" s="23" customFormat="1" ht="15" customHeight="1">
      <c r="A242" s="72">
        <v>19</v>
      </c>
      <c r="B242" s="41">
        <f t="shared" si="103"/>
        <v>4</v>
      </c>
      <c r="C242" s="41">
        <f t="shared" si="104"/>
        <v>6</v>
      </c>
      <c r="D242" s="41">
        <f t="shared" si="114"/>
        <v>2</v>
      </c>
      <c r="E242" s="41">
        <f t="shared" si="109"/>
        <v>2</v>
      </c>
      <c r="F242" s="57" t="str">
        <f t="shared" si="105"/>
        <v>TRAMO ESTACIÓN INTERMEDIA LA VICTORIA A ALTAMIRA ALTERNATIVA 2</v>
      </c>
      <c r="G242" s="57" t="str">
        <f t="shared" si="106"/>
        <v>ESTACIÓN DE RETORNO ALTAMIRA</v>
      </c>
      <c r="H242" s="57" t="str">
        <f t="shared" si="107"/>
        <v>ESPACIO PUBLICO - ESTACIÓN ALTAMIRA</v>
      </c>
      <c r="I242" s="289">
        <f t="shared" si="108"/>
        <v>4006002002</v>
      </c>
      <c r="J242" s="377" t="s">
        <v>97</v>
      </c>
      <c r="K242" s="283"/>
      <c r="L242" s="40"/>
      <c r="M242" s="40"/>
      <c r="N242" s="284" t="s">
        <v>312</v>
      </c>
      <c r="O242" s="11" t="s">
        <v>2</v>
      </c>
      <c r="P242" s="55">
        <f>+$P$241</f>
        <v>2719</v>
      </c>
      <c r="Q242" s="363">
        <f>+VLOOKUP(N242,'[28]Indice Estaciones-Espacio Públi'!$E$5:$P$50,12,FALSE)</f>
        <v>7408.1687025852243</v>
      </c>
      <c r="R242" s="363">
        <f t="shared" si="120"/>
        <v>20142810.702329226</v>
      </c>
      <c r="S242" s="108">
        <f t="shared" si="118"/>
        <v>20142810.702329226</v>
      </c>
      <c r="T242" s="3"/>
      <c r="U242" s="3"/>
      <c r="V242" s="3"/>
      <c r="W242" s="408"/>
      <c r="X242" s="365">
        <f t="shared" si="100"/>
        <v>550841964.10210896</v>
      </c>
      <c r="Y242" s="365">
        <f t="shared" si="101"/>
        <v>468980631</v>
      </c>
      <c r="Z242" s="365">
        <f t="shared" si="102"/>
        <v>429271320.73832488</v>
      </c>
    </row>
    <row r="243" spans="1:26" s="23" customFormat="1" ht="15" customHeight="1">
      <c r="A243" s="72">
        <v>18</v>
      </c>
      <c r="B243" s="41">
        <f t="shared" si="103"/>
        <v>4</v>
      </c>
      <c r="C243" s="41">
        <f t="shared" si="104"/>
        <v>6</v>
      </c>
      <c r="D243" s="41">
        <f t="shared" si="114"/>
        <v>2</v>
      </c>
      <c r="E243" s="41">
        <f t="shared" si="109"/>
        <v>3</v>
      </c>
      <c r="F243" s="57" t="str">
        <f t="shared" si="105"/>
        <v>TRAMO ESTACIÓN INTERMEDIA LA VICTORIA A ALTAMIRA ALTERNATIVA 2</v>
      </c>
      <c r="G243" s="57" t="str">
        <f t="shared" si="106"/>
        <v>ESTACIÓN DE RETORNO ALTAMIRA</v>
      </c>
      <c r="H243" s="57" t="str">
        <f t="shared" si="107"/>
        <v>ESPACIO PUBLICO - ESTACIÓN ALTAMIRA</v>
      </c>
      <c r="I243" s="289">
        <f t="shared" si="108"/>
        <v>4006002003</v>
      </c>
      <c r="J243" s="377" t="s">
        <v>97</v>
      </c>
      <c r="K243" s="283"/>
      <c r="L243" s="40"/>
      <c r="M243" s="40"/>
      <c r="N243" s="284" t="s">
        <v>70</v>
      </c>
      <c r="O243" s="11" t="s">
        <v>2</v>
      </c>
      <c r="P243" s="55">
        <f t="shared" ref="P243" si="121">+$P$241</f>
        <v>2719</v>
      </c>
      <c r="Q243" s="363">
        <f>+VLOOKUP(N243,'[28]Indice Estaciones-Espacio Públi'!$E$5:$P$50,12,FALSE)</f>
        <v>157878.38202954206</v>
      </c>
      <c r="R243" s="363">
        <f t="shared" si="120"/>
        <v>429271320.73832488</v>
      </c>
      <c r="S243" s="108">
        <f t="shared" si="118"/>
        <v>429271320.73832488</v>
      </c>
      <c r="T243" s="3"/>
      <c r="U243" s="3"/>
      <c r="V243" s="3"/>
      <c r="W243" s="408"/>
      <c r="X243" s="365">
        <f t="shared" si="100"/>
        <v>550841964.10210896</v>
      </c>
      <c r="Y243" s="365">
        <f t="shared" si="101"/>
        <v>468980631</v>
      </c>
      <c r="Z243" s="365">
        <f t="shared" si="102"/>
        <v>468980631</v>
      </c>
    </row>
    <row r="244" spans="1:26" s="280" customFormat="1" ht="15" customHeight="1">
      <c r="A244" s="292"/>
      <c r="B244" s="41">
        <f t="shared" si="103"/>
        <v>4</v>
      </c>
      <c r="C244" s="41">
        <f t="shared" si="104"/>
        <v>7</v>
      </c>
      <c r="D244" s="41">
        <f t="shared" si="114"/>
        <v>0</v>
      </c>
      <c r="E244" s="41">
        <f t="shared" si="109"/>
        <v>0</v>
      </c>
      <c r="F244" s="57" t="str">
        <f t="shared" si="105"/>
        <v>TRAMO ESTACIÓN INTERMEDIA LA VICTORIA A ALTAMIRA ALTERNATIVA 2</v>
      </c>
      <c r="G244" s="57" t="str">
        <f t="shared" si="106"/>
        <v>REDES SECAS EXTERIORES - RAMAL LA VICTORIA A ALTAMIRA</v>
      </c>
      <c r="H244" s="57" t="str">
        <f t="shared" si="107"/>
        <v>INTERFERENCIAS</v>
      </c>
      <c r="I244" s="289">
        <f t="shared" si="108"/>
        <v>4007000000</v>
      </c>
      <c r="J244" s="377" t="s">
        <v>97</v>
      </c>
      <c r="K244" s="283"/>
      <c r="L244" s="367" t="s">
        <v>301</v>
      </c>
      <c r="M244" s="366"/>
      <c r="N244" s="284"/>
      <c r="O244" s="278"/>
      <c r="P244" s="288"/>
      <c r="Q244" s="363"/>
      <c r="R244" s="404">
        <f>+U244</f>
        <v>468980631</v>
      </c>
      <c r="S244" s="108"/>
      <c r="T244" s="277"/>
      <c r="U244" s="277">
        <f>Y244</f>
        <v>468980631</v>
      </c>
      <c r="V244" s="277"/>
      <c r="W244" s="408"/>
      <c r="X244" s="365">
        <f t="shared" si="100"/>
        <v>550841964.10210896</v>
      </c>
      <c r="Y244" s="365">
        <f t="shared" si="101"/>
        <v>468980631</v>
      </c>
      <c r="Z244" s="365">
        <f t="shared" si="102"/>
        <v>468980631</v>
      </c>
    </row>
    <row r="245" spans="1:26" s="280" customFormat="1" ht="15" customHeight="1">
      <c r="A245" s="292"/>
      <c r="B245" s="41">
        <f t="shared" si="103"/>
        <v>4</v>
      </c>
      <c r="C245" s="41">
        <f t="shared" si="104"/>
        <v>7</v>
      </c>
      <c r="D245" s="41">
        <f t="shared" si="114"/>
        <v>1</v>
      </c>
      <c r="E245" s="41">
        <f t="shared" si="109"/>
        <v>0</v>
      </c>
      <c r="F245" s="57" t="str">
        <f t="shared" si="105"/>
        <v>TRAMO ESTACIÓN INTERMEDIA LA VICTORIA A ALTAMIRA ALTERNATIVA 2</v>
      </c>
      <c r="G245" s="57" t="str">
        <f t="shared" si="106"/>
        <v>REDES SECAS EXTERIORES - RAMAL LA VICTORIA A ALTAMIRA</v>
      </c>
      <c r="H245" s="57" t="str">
        <f t="shared" si="107"/>
        <v>INTERFERENCIAS</v>
      </c>
      <c r="I245" s="289">
        <f t="shared" si="108"/>
        <v>4007001000</v>
      </c>
      <c r="J245" s="377" t="s">
        <v>97</v>
      </c>
      <c r="K245" s="283"/>
      <c r="L245" s="367"/>
      <c r="M245" s="367" t="s">
        <v>299</v>
      </c>
      <c r="N245" s="284"/>
      <c r="O245" s="278"/>
      <c r="P245" s="288"/>
      <c r="Q245" s="363"/>
      <c r="R245" s="404">
        <f>+T245</f>
        <v>468980631</v>
      </c>
      <c r="S245" s="108"/>
      <c r="T245" s="69">
        <f>Z245</f>
        <v>468980631</v>
      </c>
      <c r="U245" s="277"/>
      <c r="V245" s="277"/>
      <c r="W245" s="408"/>
      <c r="X245" s="365">
        <f t="shared" si="100"/>
        <v>81861333.102109015</v>
      </c>
      <c r="Y245" s="365">
        <f t="shared" si="101"/>
        <v>81861333.102109015</v>
      </c>
      <c r="Z245" s="365">
        <f t="shared" si="102"/>
        <v>468980631</v>
      </c>
    </row>
    <row r="246" spans="1:26" s="280" customFormat="1" ht="51">
      <c r="A246" s="292"/>
      <c r="B246" s="41">
        <f t="shared" si="103"/>
        <v>4</v>
      </c>
      <c r="C246" s="41">
        <f t="shared" si="104"/>
        <v>7</v>
      </c>
      <c r="D246" s="41">
        <f t="shared" si="114"/>
        <v>1</v>
      </c>
      <c r="E246" s="41">
        <f t="shared" si="109"/>
        <v>1</v>
      </c>
      <c r="F246" s="57" t="str">
        <f t="shared" si="105"/>
        <v>TRAMO ESTACIÓN INTERMEDIA LA VICTORIA A ALTAMIRA ALTERNATIVA 2</v>
      </c>
      <c r="G246" s="57" t="str">
        <f t="shared" si="106"/>
        <v>REDES SECAS EXTERIORES - RAMAL LA VICTORIA A ALTAMIRA</v>
      </c>
      <c r="H246" s="57" t="str">
        <f t="shared" si="107"/>
        <v>INTERFERENCIAS</v>
      </c>
      <c r="I246" s="289">
        <f t="shared" si="108"/>
        <v>4007001001</v>
      </c>
      <c r="J246" s="377" t="s">
        <v>97</v>
      </c>
      <c r="K246" s="283"/>
      <c r="L246" s="366"/>
      <c r="M246" s="366"/>
      <c r="N246" s="368" t="s">
        <v>305</v>
      </c>
      <c r="O246" s="278" t="s">
        <v>62</v>
      </c>
      <c r="P246" s="288">
        <f>+'[29]RESUMEN TRAMOS'!$E$8</f>
        <v>566</v>
      </c>
      <c r="Q246" s="363">
        <f>+'[29]RESUMEN TRAMOS'!$H$8</f>
        <v>828587.68727915199</v>
      </c>
      <c r="R246" s="363">
        <f>+S246</f>
        <v>468980631</v>
      </c>
      <c r="S246" s="108">
        <f>+P246*Q246</f>
        <v>468980631</v>
      </c>
      <c r="T246" s="277"/>
      <c r="U246" s="277"/>
      <c r="V246" s="277"/>
      <c r="W246" s="408"/>
      <c r="X246" s="365">
        <f t="shared" si="100"/>
        <v>81861333.102109015</v>
      </c>
      <c r="Y246" s="365">
        <f t="shared" si="101"/>
        <v>81861333.102109015</v>
      </c>
      <c r="Z246" s="365">
        <f t="shared" si="102"/>
        <v>81861333.102109015</v>
      </c>
    </row>
    <row r="247" spans="1:26" s="280" customFormat="1">
      <c r="A247" s="292"/>
      <c r="B247" s="41">
        <f t="shared" si="103"/>
        <v>4</v>
      </c>
      <c r="C247" s="41">
        <f t="shared" si="104"/>
        <v>8</v>
      </c>
      <c r="D247" s="41">
        <f t="shared" si="114"/>
        <v>0</v>
      </c>
      <c r="E247" s="41">
        <f t="shared" si="109"/>
        <v>0</v>
      </c>
      <c r="F247" s="57" t="str">
        <f t="shared" si="105"/>
        <v>TRAMO ESTACIÓN INTERMEDIA LA VICTORIA A ALTAMIRA ALTERNATIVA 2</v>
      </c>
      <c r="G247" s="57" t="str">
        <f t="shared" si="106"/>
        <v>REDES HIDROSANITARIAS EXTERIORES - RAMAL 20 DE JULIO A LA VICTORIA</v>
      </c>
      <c r="H247" s="57" t="str">
        <f t="shared" si="107"/>
        <v>ALCANTARILLADO</v>
      </c>
      <c r="I247" s="289">
        <f t="shared" si="108"/>
        <v>4008000000</v>
      </c>
      <c r="J247" s="377" t="s">
        <v>97</v>
      </c>
      <c r="K247" s="283"/>
      <c r="L247" s="367" t="s">
        <v>302</v>
      </c>
      <c r="M247" s="366"/>
      <c r="N247" s="368"/>
      <c r="O247" s="278"/>
      <c r="P247" s="288"/>
      <c r="Q247" s="363"/>
      <c r="R247" s="404">
        <f>+U247</f>
        <v>81861333.102109015</v>
      </c>
      <c r="S247" s="108"/>
      <c r="T247" s="277"/>
      <c r="U247" s="277">
        <f>Y247</f>
        <v>81861333.102109015</v>
      </c>
      <c r="V247" s="277"/>
      <c r="W247" s="408"/>
      <c r="X247" s="365">
        <f t="shared" si="100"/>
        <v>20080068105.32058</v>
      </c>
      <c r="Y247" s="365">
        <f t="shared" si="101"/>
        <v>81861333.102109015</v>
      </c>
      <c r="Z247" s="365">
        <f t="shared" si="102"/>
        <v>81861333.102109015</v>
      </c>
    </row>
    <row r="248" spans="1:26" s="280" customFormat="1">
      <c r="A248" s="292"/>
      <c r="B248" s="41">
        <f t="shared" si="103"/>
        <v>4</v>
      </c>
      <c r="C248" s="41">
        <f t="shared" si="104"/>
        <v>8</v>
      </c>
      <c r="D248" s="41">
        <f t="shared" si="114"/>
        <v>1</v>
      </c>
      <c r="E248" s="41">
        <f t="shared" si="109"/>
        <v>0</v>
      </c>
      <c r="F248" s="57" t="str">
        <f t="shared" si="105"/>
        <v>TRAMO ESTACIÓN INTERMEDIA LA VICTORIA A ALTAMIRA ALTERNATIVA 2</v>
      </c>
      <c r="G248" s="57" t="str">
        <f t="shared" si="106"/>
        <v>REDES HIDROSANITARIAS EXTERIORES - RAMAL 20 DE JULIO A LA VICTORIA</v>
      </c>
      <c r="H248" s="57" t="str">
        <f t="shared" si="107"/>
        <v>ALCANTARILLADO</v>
      </c>
      <c r="I248" s="289">
        <f t="shared" si="108"/>
        <v>4008001000</v>
      </c>
      <c r="J248" s="377" t="s">
        <v>97</v>
      </c>
      <c r="K248" s="283"/>
      <c r="L248" s="366"/>
      <c r="M248" s="367" t="s">
        <v>303</v>
      </c>
      <c r="N248" s="368"/>
      <c r="O248" s="278"/>
      <c r="P248" s="288"/>
      <c r="Q248" s="363"/>
      <c r="R248" s="404">
        <f>+T248</f>
        <v>81861333.102109015</v>
      </c>
      <c r="S248" s="108"/>
      <c r="T248" s="69">
        <f>Z248</f>
        <v>81861333.102109015</v>
      </c>
      <c r="U248" s="277"/>
      <c r="V248" s="277"/>
      <c r="W248" s="408"/>
      <c r="X248" s="365">
        <f t="shared" si="100"/>
        <v>19998206772.218472</v>
      </c>
      <c r="Y248" s="365">
        <f t="shared" si="101"/>
        <v>586154084.59091341</v>
      </c>
      <c r="Z248" s="365">
        <f t="shared" si="102"/>
        <v>81861333.102109015</v>
      </c>
    </row>
    <row r="249" spans="1:26" s="280" customFormat="1" ht="25.5" customHeight="1">
      <c r="A249" s="292"/>
      <c r="B249" s="41">
        <f t="shared" si="103"/>
        <v>4</v>
      </c>
      <c r="C249" s="41">
        <f t="shared" si="104"/>
        <v>8</v>
      </c>
      <c r="D249" s="41">
        <f t="shared" si="114"/>
        <v>1</v>
      </c>
      <c r="E249" s="41">
        <f t="shared" si="109"/>
        <v>1</v>
      </c>
      <c r="F249" s="57" t="str">
        <f t="shared" si="105"/>
        <v>TRAMO ESTACIÓN INTERMEDIA LA VICTORIA A ALTAMIRA ALTERNATIVA 2</v>
      </c>
      <c r="G249" s="57" t="str">
        <f t="shared" si="106"/>
        <v>REDES HIDROSANITARIAS EXTERIORES - RAMAL 20 DE JULIO A LA VICTORIA</v>
      </c>
      <c r="H249" s="57" t="str">
        <f t="shared" si="107"/>
        <v>ALCANTARILLADO</v>
      </c>
      <c r="I249" s="289">
        <f t="shared" si="108"/>
        <v>4008001001</v>
      </c>
      <c r="J249" s="377" t="s">
        <v>97</v>
      </c>
      <c r="K249" s="283"/>
      <c r="L249" s="366"/>
      <c r="M249" s="366"/>
      <c r="N249" s="368" t="s">
        <v>308</v>
      </c>
      <c r="O249" s="278" t="s">
        <v>4</v>
      </c>
      <c r="P249" s="288">
        <f>+[30]Cantidades!$J$11</f>
        <v>32</v>
      </c>
      <c r="Q249" s="363">
        <f>+'[31]40"'!$I$54</f>
        <v>2558166.6594409067</v>
      </c>
      <c r="R249" s="363">
        <f>+S249</f>
        <v>81861333.102109015</v>
      </c>
      <c r="S249" s="108">
        <f>+P249*Q249</f>
        <v>81861333.102109015</v>
      </c>
      <c r="T249" s="277"/>
      <c r="U249" s="277"/>
      <c r="V249" s="277"/>
      <c r="W249" s="408"/>
      <c r="X249" s="365">
        <f t="shared" si="100"/>
        <v>19998206772.218472</v>
      </c>
      <c r="Y249" s="365">
        <f t="shared" si="101"/>
        <v>586154084.59091341</v>
      </c>
      <c r="Z249" s="365">
        <f t="shared" si="102"/>
        <v>586154084.59091341</v>
      </c>
    </row>
    <row r="250" spans="1:26" s="71" customFormat="1" ht="15" customHeight="1">
      <c r="A250" s="72">
        <v>484</v>
      </c>
      <c r="B250" s="41">
        <f t="shared" si="103"/>
        <v>5</v>
      </c>
      <c r="C250" s="41">
        <f t="shared" si="104"/>
        <v>0</v>
      </c>
      <c r="D250" s="41">
        <f t="shared" si="114"/>
        <v>0</v>
      </c>
      <c r="E250" s="41">
        <f t="shared" si="109"/>
        <v>0</v>
      </c>
      <c r="F250" s="57" t="str">
        <f t="shared" si="105"/>
        <v>TRAMO ESTACIÓN INTERMEDIA LA VICTORIA A ALTAMIRA ALTERNATIVA 3</v>
      </c>
      <c r="G250" s="57" t="str">
        <f t="shared" si="106"/>
        <v>REDES HIDROSANITARIAS EXTERIORES - RAMAL 20 DE JULIO A LA VICTORIA</v>
      </c>
      <c r="H250" s="57" t="str">
        <f t="shared" si="107"/>
        <v>ALCANTARILLADO</v>
      </c>
      <c r="I250" s="289">
        <f t="shared" si="108"/>
        <v>5000000000</v>
      </c>
      <c r="J250" s="377" t="s">
        <v>98</v>
      </c>
      <c r="K250" s="294" t="s">
        <v>57</v>
      </c>
      <c r="L250" s="81"/>
      <c r="M250" s="81"/>
      <c r="N250" s="82"/>
      <c r="O250" s="83"/>
      <c r="P250" s="84"/>
      <c r="Q250" s="361"/>
      <c r="R250" s="399">
        <f>+V250</f>
        <v>19998206772.218472</v>
      </c>
      <c r="S250" s="361"/>
      <c r="T250" s="85"/>
      <c r="U250" s="85"/>
      <c r="V250" s="85">
        <f>+X250</f>
        <v>19998206772.218472</v>
      </c>
      <c r="W250" s="407"/>
      <c r="X250" s="365">
        <f t="shared" si="100"/>
        <v>19998206772.218472</v>
      </c>
      <c r="Y250" s="365">
        <f t="shared" si="101"/>
        <v>586154084.59091341</v>
      </c>
      <c r="Z250" s="365">
        <f t="shared" si="102"/>
        <v>586154084.59091341</v>
      </c>
    </row>
    <row r="251" spans="1:26" s="23" customFormat="1" ht="15" customHeight="1">
      <c r="A251" s="72">
        <v>21</v>
      </c>
      <c r="B251" s="41">
        <f t="shared" si="103"/>
        <v>5</v>
      </c>
      <c r="C251" s="41">
        <f t="shared" si="104"/>
        <v>1</v>
      </c>
      <c r="D251" s="41">
        <f t="shared" si="114"/>
        <v>0</v>
      </c>
      <c r="E251" s="41">
        <f t="shared" si="109"/>
        <v>0</v>
      </c>
      <c r="F251" s="57" t="str">
        <f t="shared" si="105"/>
        <v>TRAMO ESTACIÓN INTERMEDIA LA VICTORIA A ALTAMIRA ALTERNATIVA 3</v>
      </c>
      <c r="G251" s="57" t="str">
        <f t="shared" si="106"/>
        <v>GEOTECNIA - RAMAL LA VICTORIA A ALTAMIRA</v>
      </c>
      <c r="H251" s="57" t="str">
        <f t="shared" si="107"/>
        <v>GEOTECNIA</v>
      </c>
      <c r="I251" s="289">
        <f t="shared" si="108"/>
        <v>5001000000</v>
      </c>
      <c r="J251" s="377" t="s">
        <v>98</v>
      </c>
      <c r="K251" s="285"/>
      <c r="L251" s="43" t="s">
        <v>103</v>
      </c>
      <c r="M251" s="43"/>
      <c r="N251" s="76"/>
      <c r="O251" s="11"/>
      <c r="P251" s="55"/>
      <c r="Q251" s="108"/>
      <c r="R251" s="362">
        <f>+U251</f>
        <v>586154084.59091341</v>
      </c>
      <c r="S251" s="108"/>
      <c r="T251" s="3"/>
      <c r="U251" s="3">
        <f>Y251</f>
        <v>586154084.59091341</v>
      </c>
      <c r="V251" s="3"/>
      <c r="W251" s="408"/>
      <c r="X251" s="365">
        <f t="shared" si="100"/>
        <v>19998206772.218472</v>
      </c>
      <c r="Y251" s="365">
        <f t="shared" si="101"/>
        <v>586154084.59091341</v>
      </c>
      <c r="Z251" s="365">
        <f t="shared" si="102"/>
        <v>586154084.59091341</v>
      </c>
    </row>
    <row r="252" spans="1:26" s="280" customFormat="1" ht="15" customHeight="1">
      <c r="A252" s="292"/>
      <c r="B252" s="41">
        <f t="shared" si="103"/>
        <v>5</v>
      </c>
      <c r="C252" s="41">
        <f t="shared" si="104"/>
        <v>1</v>
      </c>
      <c r="D252" s="41">
        <f t="shared" si="114"/>
        <v>1</v>
      </c>
      <c r="E252" s="41">
        <f t="shared" si="109"/>
        <v>0</v>
      </c>
      <c r="F252" s="57" t="str">
        <f t="shared" si="105"/>
        <v>TRAMO ESTACIÓN INTERMEDIA LA VICTORIA A ALTAMIRA ALTERNATIVA 3</v>
      </c>
      <c r="G252" s="57" t="str">
        <f t="shared" si="106"/>
        <v>GEOTECNIA - RAMAL LA VICTORIA A ALTAMIRA</v>
      </c>
      <c r="H252" s="57" t="str">
        <f t="shared" si="107"/>
        <v>GEOTECNIA</v>
      </c>
      <c r="I252" s="289">
        <f t="shared" si="108"/>
        <v>5001001000</v>
      </c>
      <c r="J252" s="377" t="s">
        <v>98</v>
      </c>
      <c r="K252" s="285"/>
      <c r="L252" s="43"/>
      <c r="M252" s="43" t="s">
        <v>317</v>
      </c>
      <c r="N252" s="381"/>
      <c r="O252" s="278"/>
      <c r="P252" s="288"/>
      <c r="Q252" s="108"/>
      <c r="R252" s="362">
        <f>+T252</f>
        <v>586154084.59091341</v>
      </c>
      <c r="S252" s="108"/>
      <c r="T252" s="69">
        <f>Z252</f>
        <v>586154084.59091341</v>
      </c>
      <c r="U252" s="277"/>
      <c r="V252" s="277"/>
      <c r="W252" s="408"/>
      <c r="X252" s="365">
        <f t="shared" si="100"/>
        <v>19997786289.538345</v>
      </c>
      <c r="Y252" s="365">
        <f t="shared" si="101"/>
        <v>585733601.91078854</v>
      </c>
      <c r="Z252" s="365">
        <f t="shared" si="102"/>
        <v>586154084.59091341</v>
      </c>
    </row>
    <row r="253" spans="1:26" s="23" customFormat="1" ht="15" customHeight="1">
      <c r="A253" s="72">
        <v>22</v>
      </c>
      <c r="B253" s="41">
        <f t="shared" si="103"/>
        <v>5</v>
      </c>
      <c r="C253" s="41">
        <f t="shared" si="104"/>
        <v>1</v>
      </c>
      <c r="D253" s="41">
        <f t="shared" si="114"/>
        <v>1</v>
      </c>
      <c r="E253" s="41">
        <f t="shared" si="109"/>
        <v>1</v>
      </c>
      <c r="F253" s="57" t="str">
        <f t="shared" si="105"/>
        <v>TRAMO ESTACIÓN INTERMEDIA LA VICTORIA A ALTAMIRA ALTERNATIVA 3</v>
      </c>
      <c r="G253" s="57" t="str">
        <f t="shared" si="106"/>
        <v>GEOTECNIA - RAMAL LA VICTORIA A ALTAMIRA</v>
      </c>
      <c r="H253" s="57" t="str">
        <f t="shared" si="107"/>
        <v>GEOTECNIA</v>
      </c>
      <c r="I253" s="289">
        <f t="shared" si="108"/>
        <v>5001001001</v>
      </c>
      <c r="J253" s="377" t="s">
        <v>98</v>
      </c>
      <c r="K253" s="283"/>
      <c r="L253" s="43"/>
      <c r="M253" s="43"/>
      <c r="N253" s="284" t="s">
        <v>28</v>
      </c>
      <c r="O253" s="278" t="s">
        <v>69</v>
      </c>
      <c r="P253" s="288">
        <f>+[28]LongTramos!$H$18</f>
        <v>0.42552198763560012</v>
      </c>
      <c r="Q253" s="363">
        <f>+VLOOKUP(N253,'[28]Indice Geotecnia'!$E$6:$P$25,12,FALSE)*[28]InfoGeneral!$E$29</f>
        <v>988157.3510719589</v>
      </c>
      <c r="R253" s="363">
        <f t="shared" ref="R253:R255" si="122">+S253</f>
        <v>420482.68012486945</v>
      </c>
      <c r="S253" s="108">
        <f t="shared" ref="S253:S275" si="123">+P253*Q253</f>
        <v>420482.68012486945</v>
      </c>
      <c r="T253" s="3"/>
      <c r="U253" s="3"/>
      <c r="V253" s="3"/>
      <c r="W253" s="408"/>
      <c r="X253" s="365">
        <f t="shared" si="100"/>
        <v>19996770524.920441</v>
      </c>
      <c r="Y253" s="365">
        <f t="shared" si="101"/>
        <v>584717837.29288292</v>
      </c>
      <c r="Z253" s="365">
        <f t="shared" si="102"/>
        <v>585733601.91078854</v>
      </c>
    </row>
    <row r="254" spans="1:26" s="23" customFormat="1" ht="15" customHeight="1">
      <c r="A254" s="72">
        <v>22</v>
      </c>
      <c r="B254" s="41">
        <f t="shared" si="103"/>
        <v>5</v>
      </c>
      <c r="C254" s="41">
        <f t="shared" si="104"/>
        <v>1</v>
      </c>
      <c r="D254" s="41">
        <f t="shared" si="114"/>
        <v>1</v>
      </c>
      <c r="E254" s="41">
        <f t="shared" si="109"/>
        <v>2</v>
      </c>
      <c r="F254" s="57" t="str">
        <f t="shared" si="105"/>
        <v>TRAMO ESTACIÓN INTERMEDIA LA VICTORIA A ALTAMIRA ALTERNATIVA 3</v>
      </c>
      <c r="G254" s="57" t="str">
        <f t="shared" si="106"/>
        <v>GEOTECNIA - RAMAL LA VICTORIA A ALTAMIRA</v>
      </c>
      <c r="H254" s="57" t="str">
        <f t="shared" si="107"/>
        <v>GEOTECNIA</v>
      </c>
      <c r="I254" s="289">
        <f t="shared" si="108"/>
        <v>5001001002</v>
      </c>
      <c r="J254" s="377" t="s">
        <v>98</v>
      </c>
      <c r="K254" s="283"/>
      <c r="L254" s="43"/>
      <c r="M254" s="43"/>
      <c r="N254" s="284" t="s">
        <v>314</v>
      </c>
      <c r="O254" s="278" t="s">
        <v>69</v>
      </c>
      <c r="P254" s="288">
        <f>+[28]LongTramos!$H$18</f>
        <v>0.42552198763560012</v>
      </c>
      <c r="Q254" s="363">
        <f>+VLOOKUP(N254,'[28]Indice Geotecnia'!$E$6:$P$25,12,FALSE)*[28]InfoGeneral!$E$29</f>
        <v>2387102.540927799</v>
      </c>
      <c r="R254" s="363">
        <f t="shared" si="122"/>
        <v>1015764.6179055885</v>
      </c>
      <c r="S254" s="108">
        <f t="shared" si="123"/>
        <v>1015764.6179055885</v>
      </c>
      <c r="T254" s="3"/>
      <c r="U254" s="3"/>
      <c r="V254" s="3"/>
      <c r="W254" s="408"/>
      <c r="X254" s="365">
        <f t="shared" si="100"/>
        <v>19412052687.627556</v>
      </c>
      <c r="Y254" s="365">
        <f t="shared" si="101"/>
        <v>6204384816.1801071</v>
      </c>
      <c r="Z254" s="365">
        <f t="shared" si="102"/>
        <v>584717837.29288292</v>
      </c>
    </row>
    <row r="255" spans="1:26" s="23" customFormat="1" ht="15" customHeight="1">
      <c r="A255" s="72">
        <v>22</v>
      </c>
      <c r="B255" s="41">
        <f t="shared" si="103"/>
        <v>5</v>
      </c>
      <c r="C255" s="41">
        <f t="shared" si="104"/>
        <v>1</v>
      </c>
      <c r="D255" s="41">
        <f t="shared" si="114"/>
        <v>1</v>
      </c>
      <c r="E255" s="41">
        <f t="shared" si="109"/>
        <v>3</v>
      </c>
      <c r="F255" s="57" t="str">
        <f t="shared" si="105"/>
        <v>TRAMO ESTACIÓN INTERMEDIA LA VICTORIA A ALTAMIRA ALTERNATIVA 3</v>
      </c>
      <c r="G255" s="57" t="str">
        <f t="shared" si="106"/>
        <v>GEOTECNIA - RAMAL LA VICTORIA A ALTAMIRA</v>
      </c>
      <c r="H255" s="57" t="str">
        <f t="shared" si="107"/>
        <v>GEOTECNIA</v>
      </c>
      <c r="I255" s="289">
        <f t="shared" si="108"/>
        <v>5001001003</v>
      </c>
      <c r="J255" s="377" t="s">
        <v>98</v>
      </c>
      <c r="K255" s="283"/>
      <c r="L255" s="43"/>
      <c r="M255" s="43"/>
      <c r="N255" s="284" t="s">
        <v>72</v>
      </c>
      <c r="O255" s="278" t="s">
        <v>69</v>
      </c>
      <c r="P255" s="288">
        <f>+[28]LongTramos!$H$18</f>
        <v>0.42552198763560012</v>
      </c>
      <c r="Q255" s="363">
        <f>+VLOOKUP(N255,'[28]Indice Geotecnia'!$E$6:$P$25,12,FALSE)*[28]InfoGeneral!$E$29</f>
        <v>1374118974.5372493</v>
      </c>
      <c r="R255" s="363">
        <f t="shared" si="122"/>
        <v>584717837.29288292</v>
      </c>
      <c r="S255" s="108">
        <f t="shared" si="123"/>
        <v>584717837.29288292</v>
      </c>
      <c r="T255" s="3"/>
      <c r="U255" s="3"/>
      <c r="V255" s="3"/>
      <c r="W255" s="408"/>
      <c r="X255" s="365">
        <f t="shared" si="100"/>
        <v>19412052687.627556</v>
      </c>
      <c r="Y255" s="365">
        <f t="shared" si="101"/>
        <v>6204384816.1801071</v>
      </c>
      <c r="Z255" s="365">
        <f t="shared" si="102"/>
        <v>5787451390.8590717</v>
      </c>
    </row>
    <row r="256" spans="1:26" s="23" customFormat="1" ht="15" customHeight="1">
      <c r="A256" s="72">
        <v>26</v>
      </c>
      <c r="B256" s="41">
        <f t="shared" si="103"/>
        <v>5</v>
      </c>
      <c r="C256" s="41">
        <f t="shared" si="104"/>
        <v>2</v>
      </c>
      <c r="D256" s="41">
        <f t="shared" si="114"/>
        <v>0</v>
      </c>
      <c r="E256" s="41">
        <f t="shared" si="109"/>
        <v>0</v>
      </c>
      <c r="F256" s="57" t="str">
        <f t="shared" si="105"/>
        <v>TRAMO ESTACIÓN INTERMEDIA LA VICTORIA A ALTAMIRA ALTERNATIVA 3</v>
      </c>
      <c r="G256" s="57" t="str">
        <f t="shared" si="106"/>
        <v>PILONAS - RAMAL LA VICTORIA A ALTAMIRA</v>
      </c>
      <c r="H256" s="57" t="str">
        <f t="shared" si="107"/>
        <v>ESTRUCTURA DE PILONAS</v>
      </c>
      <c r="I256" s="289">
        <f t="shared" si="108"/>
        <v>5002000000</v>
      </c>
      <c r="J256" s="377" t="s">
        <v>98</v>
      </c>
      <c r="K256" s="283"/>
      <c r="L256" s="43" t="s">
        <v>104</v>
      </c>
      <c r="M256" s="43"/>
      <c r="N256" s="76"/>
      <c r="O256" s="11"/>
      <c r="P256" s="55"/>
      <c r="Q256" s="108"/>
      <c r="R256" s="362">
        <f>+U256</f>
        <v>6204384816.1801071</v>
      </c>
      <c r="S256" s="108"/>
      <c r="T256" s="3"/>
      <c r="U256" s="3">
        <f>Y256</f>
        <v>6204384816.1801071</v>
      </c>
      <c r="V256" s="3"/>
      <c r="W256" s="408"/>
      <c r="X256" s="365">
        <f t="shared" si="100"/>
        <v>19412052687.627556</v>
      </c>
      <c r="Y256" s="365">
        <f t="shared" si="101"/>
        <v>6204384816.1801071</v>
      </c>
      <c r="Z256" s="365">
        <f t="shared" si="102"/>
        <v>5787451390.8590717</v>
      </c>
    </row>
    <row r="257" spans="1:26" s="23" customFormat="1" ht="15" customHeight="1">
      <c r="A257" s="72">
        <v>26</v>
      </c>
      <c r="B257" s="41">
        <f t="shared" si="103"/>
        <v>5</v>
      </c>
      <c r="C257" s="41">
        <f t="shared" si="104"/>
        <v>2</v>
      </c>
      <c r="D257" s="41">
        <f t="shared" si="114"/>
        <v>1</v>
      </c>
      <c r="E257" s="41">
        <f t="shared" si="109"/>
        <v>0</v>
      </c>
      <c r="F257" s="57" t="str">
        <f t="shared" si="105"/>
        <v>TRAMO ESTACIÓN INTERMEDIA LA VICTORIA A ALTAMIRA ALTERNATIVA 3</v>
      </c>
      <c r="G257" s="57" t="str">
        <f t="shared" si="106"/>
        <v>PILONAS - RAMAL LA VICTORIA A ALTAMIRA</v>
      </c>
      <c r="H257" s="57" t="str">
        <f t="shared" si="107"/>
        <v>ESTRUCTURA DE PILONAS</v>
      </c>
      <c r="I257" s="289">
        <f t="shared" si="108"/>
        <v>5002001000</v>
      </c>
      <c r="J257" s="377" t="s">
        <v>98</v>
      </c>
      <c r="K257" s="283"/>
      <c r="L257" s="43"/>
      <c r="M257" s="43" t="s">
        <v>75</v>
      </c>
      <c r="N257" s="76"/>
      <c r="O257" s="11"/>
      <c r="P257" s="55"/>
      <c r="Q257" s="108"/>
      <c r="R257" s="362">
        <f>+T257</f>
        <v>5787451390.8590717</v>
      </c>
      <c r="S257" s="108"/>
      <c r="T257" s="69">
        <f>Z257</f>
        <v>5787451390.8590717</v>
      </c>
      <c r="U257" s="3"/>
      <c r="V257" s="3"/>
      <c r="W257" s="408"/>
      <c r="X257" s="365">
        <f t="shared" si="100"/>
        <v>18843602748.37923</v>
      </c>
      <c r="Y257" s="365">
        <f t="shared" si="101"/>
        <v>5635934876.9317799</v>
      </c>
      <c r="Z257" s="365">
        <f t="shared" si="102"/>
        <v>5787451390.8590717</v>
      </c>
    </row>
    <row r="258" spans="1:26" s="23" customFormat="1" ht="15" customHeight="1">
      <c r="A258" s="72">
        <v>27</v>
      </c>
      <c r="B258" s="41">
        <f t="shared" si="103"/>
        <v>5</v>
      </c>
      <c r="C258" s="41">
        <f t="shared" si="104"/>
        <v>2</v>
      </c>
      <c r="D258" s="41">
        <f t="shared" si="114"/>
        <v>1</v>
      </c>
      <c r="E258" s="41">
        <f t="shared" si="109"/>
        <v>1</v>
      </c>
      <c r="F258" s="57" t="str">
        <f t="shared" si="105"/>
        <v>TRAMO ESTACIÓN INTERMEDIA LA VICTORIA A ALTAMIRA ALTERNATIVA 3</v>
      </c>
      <c r="G258" s="57" t="str">
        <f t="shared" si="106"/>
        <v>PILONAS - RAMAL LA VICTORIA A ALTAMIRA</v>
      </c>
      <c r="H258" s="57" t="str">
        <f t="shared" si="107"/>
        <v>ESTRUCTURA DE PILONAS</v>
      </c>
      <c r="I258" s="289">
        <f t="shared" si="108"/>
        <v>5002001001</v>
      </c>
      <c r="J258" s="377" t="s">
        <v>98</v>
      </c>
      <c r="K258" s="283"/>
      <c r="L258" s="43"/>
      <c r="M258" s="43"/>
      <c r="N258" s="284" t="s">
        <v>304</v>
      </c>
      <c r="O258" s="59" t="s">
        <v>155</v>
      </c>
      <c r="P258" s="59">
        <f>+[27]Cantidades!$J$29</f>
        <v>11</v>
      </c>
      <c r="Q258" s="363">
        <f>+VLOOKUP(N258,'[28]Indice Pilonas-Estructura'!$E$4:$P$37,12,)</f>
        <v>51677267.204393364</v>
      </c>
      <c r="R258" s="363">
        <f t="shared" ref="R258:R261" si="124">+S258</f>
        <v>568449939.24832702</v>
      </c>
      <c r="S258" s="108">
        <f t="shared" si="123"/>
        <v>568449939.24832702</v>
      </c>
      <c r="T258" s="3"/>
      <c r="U258" s="3"/>
      <c r="V258" s="3"/>
      <c r="W258" s="408"/>
      <c r="X258" s="365">
        <f t="shared" si="100"/>
        <v>17105483897.295336</v>
      </c>
      <c r="Y258" s="365">
        <f t="shared" si="101"/>
        <v>3897816025.8478837</v>
      </c>
      <c r="Z258" s="365">
        <f t="shared" si="102"/>
        <v>5219001451.6107445</v>
      </c>
    </row>
    <row r="259" spans="1:26" s="280" customFormat="1" ht="15" customHeight="1">
      <c r="A259" s="292"/>
      <c r="B259" s="41">
        <f t="shared" si="103"/>
        <v>5</v>
      </c>
      <c r="C259" s="41">
        <f t="shared" si="104"/>
        <v>2</v>
      </c>
      <c r="D259" s="41">
        <f t="shared" si="114"/>
        <v>1</v>
      </c>
      <c r="E259" s="41">
        <f t="shared" si="109"/>
        <v>2</v>
      </c>
      <c r="F259" s="57" t="str">
        <f t="shared" si="105"/>
        <v>TRAMO ESTACIÓN INTERMEDIA LA VICTORIA A ALTAMIRA ALTERNATIVA 3</v>
      </c>
      <c r="G259" s="57" t="str">
        <f t="shared" si="106"/>
        <v>PILONAS - RAMAL LA VICTORIA A ALTAMIRA</v>
      </c>
      <c r="H259" s="57" t="str">
        <f t="shared" si="107"/>
        <v>ESTRUCTURA DE PILONAS</v>
      </c>
      <c r="I259" s="289">
        <f t="shared" si="108"/>
        <v>5002001002</v>
      </c>
      <c r="J259" s="377" t="s">
        <v>98</v>
      </c>
      <c r="K259" s="283"/>
      <c r="L259" s="43"/>
      <c r="M259" s="43"/>
      <c r="N259" s="284" t="s">
        <v>47</v>
      </c>
      <c r="O259" s="59" t="s">
        <v>155</v>
      </c>
      <c r="P259" s="59">
        <f>+[27]Cantidades!$J$29</f>
        <v>11</v>
      </c>
      <c r="Q259" s="363">
        <f>+VLOOKUP(N259,'[28]Indice Pilonas-Estructura'!$E$4:$P$37,12,)</f>
        <v>158010804.64399055</v>
      </c>
      <c r="R259" s="363">
        <f t="shared" si="124"/>
        <v>1738118851.0838959</v>
      </c>
      <c r="S259" s="108">
        <f t="shared" si="123"/>
        <v>1738118851.0838959</v>
      </c>
      <c r="T259" s="277"/>
      <c r="U259" s="277"/>
      <c r="V259" s="277"/>
      <c r="W259" s="408"/>
      <c r="X259" s="365">
        <f t="shared" si="100"/>
        <v>13634073680.94364</v>
      </c>
      <c r="Y259" s="365">
        <f t="shared" si="101"/>
        <v>426405809.49618787</v>
      </c>
      <c r="Z259" s="365">
        <f t="shared" si="102"/>
        <v>3480882600.5268488</v>
      </c>
    </row>
    <row r="260" spans="1:26" s="23" customFormat="1" ht="15" customHeight="1">
      <c r="A260" s="72">
        <v>28</v>
      </c>
      <c r="B260" s="41">
        <f t="shared" si="103"/>
        <v>5</v>
      </c>
      <c r="C260" s="41">
        <f t="shared" si="104"/>
        <v>2</v>
      </c>
      <c r="D260" s="41">
        <f t="shared" si="114"/>
        <v>1</v>
      </c>
      <c r="E260" s="41">
        <f t="shared" si="109"/>
        <v>3</v>
      </c>
      <c r="F260" s="57" t="str">
        <f t="shared" si="105"/>
        <v>TRAMO ESTACIÓN INTERMEDIA LA VICTORIA A ALTAMIRA ALTERNATIVA 3</v>
      </c>
      <c r="G260" s="57" t="str">
        <f t="shared" si="106"/>
        <v>PILONAS - RAMAL LA VICTORIA A ALTAMIRA</v>
      </c>
      <c r="H260" s="57" t="str">
        <f t="shared" si="107"/>
        <v>ESTRUCTURA DE PILONAS</v>
      </c>
      <c r="I260" s="289">
        <f t="shared" si="108"/>
        <v>5002001003</v>
      </c>
      <c r="J260" s="377" t="s">
        <v>98</v>
      </c>
      <c r="K260" s="283"/>
      <c r="L260" s="43"/>
      <c r="M260" s="43"/>
      <c r="N260" s="284" t="s">
        <v>48</v>
      </c>
      <c r="O260" s="67" t="s">
        <v>155</v>
      </c>
      <c r="P260" s="59">
        <f>+$P$258</f>
        <v>11</v>
      </c>
      <c r="Q260" s="363">
        <f>+VLOOKUP(N260,'[28]Indice Pilonas-Estructura'!$E$4:$P$37,12,)</f>
        <v>315582746.94106328</v>
      </c>
      <c r="R260" s="363">
        <f t="shared" si="124"/>
        <v>3471410216.351696</v>
      </c>
      <c r="S260" s="108">
        <f t="shared" si="123"/>
        <v>3471410216.351696</v>
      </c>
      <c r="T260" s="3"/>
      <c r="U260" s="3"/>
      <c r="V260" s="3"/>
      <c r="W260" s="408"/>
      <c r="X260" s="365">
        <f t="shared" si="100"/>
        <v>13624601296.768486</v>
      </c>
      <c r="Y260" s="365">
        <f t="shared" si="101"/>
        <v>416933425.32103503</v>
      </c>
      <c r="Z260" s="365">
        <f t="shared" si="102"/>
        <v>9472384.1751528382</v>
      </c>
    </row>
    <row r="261" spans="1:26" s="23" customFormat="1" ht="15" customHeight="1">
      <c r="A261" s="72">
        <v>30</v>
      </c>
      <c r="B261" s="41">
        <f t="shared" si="103"/>
        <v>5</v>
      </c>
      <c r="C261" s="41">
        <f t="shared" si="104"/>
        <v>2</v>
      </c>
      <c r="D261" s="41">
        <f t="shared" si="114"/>
        <v>1</v>
      </c>
      <c r="E261" s="41">
        <f t="shared" si="109"/>
        <v>4</v>
      </c>
      <c r="F261" s="57" t="str">
        <f t="shared" si="105"/>
        <v>TRAMO ESTACIÓN INTERMEDIA LA VICTORIA A ALTAMIRA ALTERNATIVA 3</v>
      </c>
      <c r="G261" s="57" t="str">
        <f t="shared" si="106"/>
        <v>PILONAS - RAMAL LA VICTORIA A ALTAMIRA</v>
      </c>
      <c r="H261" s="57" t="str">
        <f t="shared" si="107"/>
        <v>ESTRUCTURA DE PILONAS</v>
      </c>
      <c r="I261" s="289">
        <f t="shared" si="108"/>
        <v>5002001004</v>
      </c>
      <c r="J261" s="377" t="s">
        <v>98</v>
      </c>
      <c r="K261" s="283"/>
      <c r="L261" s="43"/>
      <c r="M261" s="43"/>
      <c r="N261" s="284" t="s">
        <v>49</v>
      </c>
      <c r="O261" s="67" t="s">
        <v>155</v>
      </c>
      <c r="P261" s="59">
        <f>+$P$258</f>
        <v>11</v>
      </c>
      <c r="Q261" s="363">
        <f>+VLOOKUP(N261,'[28]Indice Pilonas-Estructura'!$E$4:$P$37,12,)</f>
        <v>861125.83410480351</v>
      </c>
      <c r="R261" s="363">
        <f t="shared" si="124"/>
        <v>9472384.1751528382</v>
      </c>
      <c r="S261" s="108">
        <f t="shared" si="123"/>
        <v>9472384.1751528382</v>
      </c>
      <c r="T261" s="3"/>
      <c r="U261" s="3"/>
      <c r="V261" s="3"/>
      <c r="W261" s="408"/>
      <c r="X261" s="365">
        <f t="shared" si="100"/>
        <v>13624601296.768486</v>
      </c>
      <c r="Y261" s="365">
        <f t="shared" si="101"/>
        <v>416933425.32103503</v>
      </c>
      <c r="Z261" s="365">
        <f t="shared" si="102"/>
        <v>416933425.32103503</v>
      </c>
    </row>
    <row r="262" spans="1:26" s="23" customFormat="1" ht="15" customHeight="1">
      <c r="A262" s="72">
        <v>31</v>
      </c>
      <c r="B262" s="41">
        <f t="shared" si="103"/>
        <v>5</v>
      </c>
      <c r="C262" s="41">
        <f t="shared" si="104"/>
        <v>2</v>
      </c>
      <c r="D262" s="41">
        <f t="shared" si="114"/>
        <v>2</v>
      </c>
      <c r="E262" s="41">
        <f t="shared" si="109"/>
        <v>0</v>
      </c>
      <c r="F262" s="57" t="str">
        <f t="shared" si="105"/>
        <v>TRAMO ESTACIÓN INTERMEDIA LA VICTORIA A ALTAMIRA ALTERNATIVA 3</v>
      </c>
      <c r="G262" s="57" t="str">
        <f t="shared" si="106"/>
        <v>PILONAS - RAMAL LA VICTORIA A ALTAMIRA</v>
      </c>
      <c r="H262" s="57" t="str">
        <f t="shared" si="107"/>
        <v>ESPACIO PÚBLICO PILONAS</v>
      </c>
      <c r="I262" s="289">
        <f t="shared" si="108"/>
        <v>5002002000</v>
      </c>
      <c r="J262" s="377" t="s">
        <v>98</v>
      </c>
      <c r="K262" s="283"/>
      <c r="L262" s="43"/>
      <c r="M262" s="43" t="s">
        <v>76</v>
      </c>
      <c r="N262" s="76"/>
      <c r="O262" s="67"/>
      <c r="P262" s="59"/>
      <c r="Q262" s="364"/>
      <c r="R262" s="406">
        <f>+T262</f>
        <v>416933425.32103503</v>
      </c>
      <c r="S262" s="108"/>
      <c r="T262" s="69">
        <f>Z262</f>
        <v>416933425.32103503</v>
      </c>
      <c r="U262" s="3"/>
      <c r="V262" s="3"/>
      <c r="W262" s="408"/>
      <c r="X262" s="365">
        <f t="shared" si="100"/>
        <v>13350120983.389584</v>
      </c>
      <c r="Y262" s="365">
        <f t="shared" si="101"/>
        <v>142453111.94213209</v>
      </c>
      <c r="Z262" s="365">
        <f t="shared" si="102"/>
        <v>416933425.32103503</v>
      </c>
    </row>
    <row r="263" spans="1:26" s="23" customFormat="1" ht="15" customHeight="1">
      <c r="A263" s="72">
        <v>32</v>
      </c>
      <c r="B263" s="41">
        <f t="shared" si="103"/>
        <v>5</v>
      </c>
      <c r="C263" s="41">
        <f t="shared" si="104"/>
        <v>2</v>
      </c>
      <c r="D263" s="41">
        <f t="shared" si="114"/>
        <v>2</v>
      </c>
      <c r="E263" s="41">
        <f t="shared" si="109"/>
        <v>1</v>
      </c>
      <c r="F263" s="57" t="str">
        <f t="shared" si="105"/>
        <v>TRAMO ESTACIÓN INTERMEDIA LA VICTORIA A ALTAMIRA ALTERNATIVA 3</v>
      </c>
      <c r="G263" s="57" t="str">
        <f t="shared" si="106"/>
        <v>PILONAS - RAMAL LA VICTORIA A ALTAMIRA</v>
      </c>
      <c r="H263" s="57" t="str">
        <f t="shared" si="107"/>
        <v>ESPACIO PÚBLICO PILONAS</v>
      </c>
      <c r="I263" s="289">
        <f t="shared" si="108"/>
        <v>5002002001</v>
      </c>
      <c r="J263" s="377" t="s">
        <v>98</v>
      </c>
      <c r="K263" s="283"/>
      <c r="L263" s="43"/>
      <c r="M263" s="43"/>
      <c r="N263" s="284" t="s">
        <v>304</v>
      </c>
      <c r="O263" s="59" t="s">
        <v>2</v>
      </c>
      <c r="P263" s="59">
        <f>+[27]Cantidades!$J$28</f>
        <v>1416.25</v>
      </c>
      <c r="Q263" s="363">
        <f>+VLOOKUP(N263,'[28]Indice Pilonas-Espacio Publico'!$E$6:$P$24,12,)</f>
        <v>193807.81174150255</v>
      </c>
      <c r="R263" s="363">
        <f t="shared" ref="R263:R264" si="125">+S263</f>
        <v>274480313.37890297</v>
      </c>
      <c r="S263" s="108">
        <f t="shared" si="123"/>
        <v>274480313.37890297</v>
      </c>
      <c r="T263" s="3"/>
      <c r="U263" s="3"/>
      <c r="V263" s="3"/>
      <c r="W263" s="408"/>
      <c r="X263" s="365">
        <f t="shared" ref="X263:X326" si="126">+IF(C266&gt;C267,S266,X264+S265)</f>
        <v>13207667871.447451</v>
      </c>
      <c r="Y263" s="365">
        <f t="shared" ref="Y263:Y326" si="127">+IF(D265&gt;D266,S265,Y264+S265)</f>
        <v>4485332.8401961951</v>
      </c>
      <c r="Z263" s="365">
        <f t="shared" ref="Z263:Z326" si="128">+IF(E264&gt;E265,S264,Z264+S264)</f>
        <v>142453111.94213209</v>
      </c>
    </row>
    <row r="264" spans="1:26" s="23" customFormat="1" ht="15" customHeight="1">
      <c r="A264" s="72">
        <v>33</v>
      </c>
      <c r="B264" s="41">
        <f t="shared" ref="B264:B327" si="129">+IF(K264="",B263,B263+1)</f>
        <v>5</v>
      </c>
      <c r="C264" s="41">
        <f t="shared" ref="C264:C327" si="130">+IF(B264=B263,IF(L264="",C263,C263+1),0)</f>
        <v>2</v>
      </c>
      <c r="D264" s="41">
        <f t="shared" si="114"/>
        <v>2</v>
      </c>
      <c r="E264" s="41">
        <f t="shared" si="109"/>
        <v>2</v>
      </c>
      <c r="F264" s="57" t="str">
        <f t="shared" ref="F264:F327" si="131">+IF(K264="",F263,K264)</f>
        <v>TRAMO ESTACIÓN INTERMEDIA LA VICTORIA A ALTAMIRA ALTERNATIVA 3</v>
      </c>
      <c r="G264" s="57" t="str">
        <f t="shared" ref="G264:G327" si="132">+IF(L264="",G263,L264)</f>
        <v>PILONAS - RAMAL LA VICTORIA A ALTAMIRA</v>
      </c>
      <c r="H264" s="57" t="str">
        <f t="shared" ref="H264:H327" si="133">+IF(G264=G263,IF(M264="",H263,M264),H265)</f>
        <v>ESPACIO PÚBLICO PILONAS</v>
      </c>
      <c r="I264" s="289">
        <f t="shared" ref="I264:I327" si="134">+E264+D264*1000+C264*1000000+B264*1000000000</f>
        <v>5002002002</v>
      </c>
      <c r="J264" s="377" t="s">
        <v>98</v>
      </c>
      <c r="K264" s="283"/>
      <c r="L264" s="43"/>
      <c r="M264" s="43"/>
      <c r="N264" s="284" t="s">
        <v>313</v>
      </c>
      <c r="O264" s="67" t="s">
        <v>2</v>
      </c>
      <c r="P264" s="59">
        <f>+$P$263</f>
        <v>1416.25</v>
      </c>
      <c r="Q264" s="108">
        <f>+VLOOKUP(N264,'[28]Indice Pilonas-Espacio Publico'!$E$6:$P$24,12,)</f>
        <v>100584.7215831471</v>
      </c>
      <c r="R264" s="363">
        <f t="shared" si="125"/>
        <v>142453111.94213209</v>
      </c>
      <c r="S264" s="108">
        <f t="shared" si="123"/>
        <v>142453111.94213209</v>
      </c>
      <c r="T264" s="3"/>
      <c r="U264" s="3"/>
      <c r="V264" s="3"/>
      <c r="W264" s="408"/>
      <c r="X264" s="365">
        <f t="shared" si="126"/>
        <v>13207667871.447451</v>
      </c>
      <c r="Y264" s="365">
        <f t="shared" si="127"/>
        <v>4485332.8401961951</v>
      </c>
      <c r="Z264" s="365">
        <f t="shared" si="128"/>
        <v>4485332.8401961951</v>
      </c>
    </row>
    <row r="265" spans="1:26" s="23" customFormat="1" ht="15" customHeight="1">
      <c r="A265" s="72">
        <v>26</v>
      </c>
      <c r="B265" s="41">
        <f t="shared" si="129"/>
        <v>5</v>
      </c>
      <c r="C265" s="41">
        <f t="shared" si="130"/>
        <v>3</v>
      </c>
      <c r="D265" s="41">
        <f t="shared" si="114"/>
        <v>0</v>
      </c>
      <c r="E265" s="41">
        <f t="shared" ref="E265:E328" si="135">+IF(D265=D264,IF(N265="",E264,E264+1),0)</f>
        <v>0</v>
      </c>
      <c r="F265" s="57" t="str">
        <f t="shared" si="131"/>
        <v>TRAMO ESTACIÓN INTERMEDIA LA VICTORIA A ALTAMIRA ALTERNATIVA 3</v>
      </c>
      <c r="G265" s="57" t="str">
        <f t="shared" si="132"/>
        <v>SEÑALIZACIÓN Y SEMAFORIZACIÓN - RAMAL LA VICTORIA A ALTAMIRA</v>
      </c>
      <c r="H265" s="57" t="str">
        <f t="shared" si="133"/>
        <v>SEÑALIZACIÓN Y SEMAFORIZACIÓN</v>
      </c>
      <c r="I265" s="289">
        <f t="shared" si="134"/>
        <v>5003000000</v>
      </c>
      <c r="J265" s="377" t="s">
        <v>98</v>
      </c>
      <c r="K265" s="283"/>
      <c r="L265" s="43" t="s">
        <v>105</v>
      </c>
      <c r="M265" s="43"/>
      <c r="N265" s="76"/>
      <c r="O265" s="11"/>
      <c r="P265" s="55"/>
      <c r="Q265" s="108"/>
      <c r="R265" s="362">
        <f>+U265</f>
        <v>4485332.8401961951</v>
      </c>
      <c r="S265" s="108"/>
      <c r="T265" s="3"/>
      <c r="U265" s="3">
        <f>Y265</f>
        <v>4485332.8401961951</v>
      </c>
      <c r="V265" s="3"/>
      <c r="W265" s="408"/>
      <c r="X265" s="365">
        <f t="shared" si="126"/>
        <v>13207667871.447451</v>
      </c>
      <c r="Y265" s="365">
        <f t="shared" si="127"/>
        <v>4485332.8401961951</v>
      </c>
      <c r="Z265" s="365">
        <f t="shared" si="128"/>
        <v>4485332.8401961951</v>
      </c>
    </row>
    <row r="266" spans="1:26" s="280" customFormat="1" ht="15" customHeight="1">
      <c r="A266" s="292"/>
      <c r="B266" s="41">
        <f t="shared" si="129"/>
        <v>5</v>
      </c>
      <c r="C266" s="41">
        <f t="shared" si="130"/>
        <v>3</v>
      </c>
      <c r="D266" s="41">
        <f t="shared" si="114"/>
        <v>1</v>
      </c>
      <c r="E266" s="41">
        <f t="shared" si="135"/>
        <v>0</v>
      </c>
      <c r="F266" s="57" t="str">
        <f t="shared" si="131"/>
        <v>TRAMO ESTACIÓN INTERMEDIA LA VICTORIA A ALTAMIRA ALTERNATIVA 3</v>
      </c>
      <c r="G266" s="57" t="str">
        <f t="shared" si="132"/>
        <v>SEÑALIZACIÓN Y SEMAFORIZACIÓN - RAMAL LA VICTORIA A ALTAMIRA</v>
      </c>
      <c r="H266" s="57" t="str">
        <f t="shared" si="133"/>
        <v>SEÑALIZACIÓN Y SEMAFORIZACIÓN</v>
      </c>
      <c r="I266" s="289">
        <f t="shared" si="134"/>
        <v>5003001000</v>
      </c>
      <c r="J266" s="377" t="s">
        <v>98</v>
      </c>
      <c r="K266" s="283"/>
      <c r="L266" s="43"/>
      <c r="M266" s="43" t="s">
        <v>318</v>
      </c>
      <c r="N266" s="381"/>
      <c r="O266" s="278"/>
      <c r="P266" s="288"/>
      <c r="Q266" s="108"/>
      <c r="R266" s="362">
        <f>+T266</f>
        <v>4485332.8401961951</v>
      </c>
      <c r="S266" s="108"/>
      <c r="T266" s="69">
        <f>Z266</f>
        <v>4485332.8401961951</v>
      </c>
      <c r="U266" s="277"/>
      <c r="V266" s="277"/>
      <c r="W266" s="408"/>
      <c r="X266" s="365">
        <f t="shared" si="126"/>
        <v>13205822250.8948</v>
      </c>
      <c r="Y266" s="365">
        <f t="shared" si="127"/>
        <v>2639712.2875452209</v>
      </c>
      <c r="Z266" s="365">
        <f t="shared" si="128"/>
        <v>4485332.8401961951</v>
      </c>
    </row>
    <row r="267" spans="1:26" s="23" customFormat="1" ht="15" customHeight="1">
      <c r="A267" s="72">
        <v>38</v>
      </c>
      <c r="B267" s="41">
        <f t="shared" si="129"/>
        <v>5</v>
      </c>
      <c r="C267" s="41">
        <f t="shared" si="130"/>
        <v>3</v>
      </c>
      <c r="D267" s="41">
        <f t="shared" si="114"/>
        <v>1</v>
      </c>
      <c r="E267" s="41">
        <f t="shared" si="135"/>
        <v>1</v>
      </c>
      <c r="F267" s="57" t="str">
        <f t="shared" si="131"/>
        <v>TRAMO ESTACIÓN INTERMEDIA LA VICTORIA A ALTAMIRA ALTERNATIVA 3</v>
      </c>
      <c r="G267" s="57" t="str">
        <f t="shared" si="132"/>
        <v>SEÑALIZACIÓN Y SEMAFORIZACIÓN - RAMAL LA VICTORIA A ALTAMIRA</v>
      </c>
      <c r="H267" s="57" t="str">
        <f t="shared" si="133"/>
        <v>SEÑALIZACIÓN Y SEMAFORIZACIÓN</v>
      </c>
      <c r="I267" s="289">
        <f t="shared" si="134"/>
        <v>5003001001</v>
      </c>
      <c r="J267" s="377" t="s">
        <v>98</v>
      </c>
      <c r="K267" s="283"/>
      <c r="L267" s="43"/>
      <c r="M267" s="43"/>
      <c r="N267" s="284" t="s">
        <v>53</v>
      </c>
      <c r="O267" s="67" t="s">
        <v>69</v>
      </c>
      <c r="P267" s="59">
        <f>+[28]LongTramos!$H$18</f>
        <v>0.42552198763560012</v>
      </c>
      <c r="Q267" s="363">
        <f>+VLOOKUP(N267,'[28]Indice Señaliza y Semaforizac'!$E$4:$P$17,12,)*[28]InfoGeneral!$E$29</f>
        <v>4337309.4840671066</v>
      </c>
      <c r="R267" s="363">
        <f t="shared" ref="R267:R268" si="136">+S267</f>
        <v>1845620.5526509744</v>
      </c>
      <c r="S267" s="108">
        <f t="shared" si="123"/>
        <v>1845620.5526509744</v>
      </c>
      <c r="T267" s="3"/>
      <c r="U267" s="3"/>
      <c r="V267" s="3"/>
      <c r="W267" s="408"/>
      <c r="X267" s="365">
        <f t="shared" si="126"/>
        <v>13203182538.607254</v>
      </c>
      <c r="Y267" s="365">
        <f t="shared" si="127"/>
        <v>912388478.72038949</v>
      </c>
      <c r="Z267" s="365">
        <f t="shared" si="128"/>
        <v>2639712.2875452209</v>
      </c>
    </row>
    <row r="268" spans="1:26" s="23" customFormat="1" ht="15" customHeight="1">
      <c r="A268" s="72">
        <v>41</v>
      </c>
      <c r="B268" s="41">
        <f t="shared" si="129"/>
        <v>5</v>
      </c>
      <c r="C268" s="41">
        <f t="shared" si="130"/>
        <v>3</v>
      </c>
      <c r="D268" s="41">
        <f t="shared" si="114"/>
        <v>1</v>
      </c>
      <c r="E268" s="41">
        <f t="shared" si="135"/>
        <v>2</v>
      </c>
      <c r="F268" s="57" t="str">
        <f t="shared" si="131"/>
        <v>TRAMO ESTACIÓN INTERMEDIA LA VICTORIA A ALTAMIRA ALTERNATIVA 3</v>
      </c>
      <c r="G268" s="57" t="str">
        <f t="shared" si="132"/>
        <v>SEÑALIZACIÓN Y SEMAFORIZACIÓN - RAMAL LA VICTORIA A ALTAMIRA</v>
      </c>
      <c r="H268" s="57" t="str">
        <f t="shared" si="133"/>
        <v>SEÑALIZACIÓN Y SEMAFORIZACIÓN</v>
      </c>
      <c r="I268" s="289">
        <f t="shared" si="134"/>
        <v>5003001002</v>
      </c>
      <c r="J268" s="377" t="s">
        <v>98</v>
      </c>
      <c r="K268" s="283"/>
      <c r="L268" s="43"/>
      <c r="M268" s="43"/>
      <c r="N268" s="284" t="s">
        <v>7</v>
      </c>
      <c r="O268" s="67" t="s">
        <v>69</v>
      </c>
      <c r="P268" s="59">
        <f>+[28]LongTramos!$H$18</f>
        <v>0.42552198763560012</v>
      </c>
      <c r="Q268" s="363">
        <f>+VLOOKUP(N268,'[28]Indice Señaliza y Semaforizac'!$E$4:$P$17,12,)*[28]InfoGeneral!$E$29</f>
        <v>6203468.5967996661</v>
      </c>
      <c r="R268" s="363">
        <f t="shared" si="136"/>
        <v>2639712.2875452209</v>
      </c>
      <c r="S268" s="108">
        <f t="shared" si="123"/>
        <v>2639712.2875452209</v>
      </c>
      <c r="T268" s="3"/>
      <c r="U268" s="3"/>
      <c r="V268" s="3"/>
      <c r="W268" s="408"/>
      <c r="X268" s="365">
        <f t="shared" si="126"/>
        <v>13203182538.607254</v>
      </c>
      <c r="Y268" s="365">
        <f t="shared" si="127"/>
        <v>912388478.72038949</v>
      </c>
      <c r="Z268" s="365">
        <f t="shared" si="128"/>
        <v>912388478.72038949</v>
      </c>
    </row>
    <row r="269" spans="1:26" s="23" customFormat="1" ht="15" customHeight="1">
      <c r="A269" s="72">
        <v>47</v>
      </c>
      <c r="B269" s="41">
        <f t="shared" si="129"/>
        <v>5</v>
      </c>
      <c r="C269" s="41">
        <f t="shared" si="130"/>
        <v>4</v>
      </c>
      <c r="D269" s="41">
        <f t="shared" si="114"/>
        <v>0</v>
      </c>
      <c r="E269" s="41">
        <f t="shared" si="135"/>
        <v>0</v>
      </c>
      <c r="F269" s="57" t="str">
        <f t="shared" si="131"/>
        <v>TRAMO ESTACIÓN INTERMEDIA LA VICTORIA A ALTAMIRA ALTERNATIVA 3</v>
      </c>
      <c r="G269" s="57" t="str">
        <f t="shared" si="132"/>
        <v>PAVIMENTOS - RAMAL LA VICTORIA A ALTAMIRA</v>
      </c>
      <c r="H269" s="57" t="str">
        <f t="shared" si="133"/>
        <v>PAVIMENTOS</v>
      </c>
      <c r="I269" s="289">
        <f t="shared" si="134"/>
        <v>5004000000</v>
      </c>
      <c r="J269" s="377" t="s">
        <v>98</v>
      </c>
      <c r="K269" s="283"/>
      <c r="L269" s="43" t="s">
        <v>106</v>
      </c>
      <c r="M269" s="43"/>
      <c r="N269" s="76"/>
      <c r="O269" s="67"/>
      <c r="P269" s="59"/>
      <c r="Q269" s="108"/>
      <c r="R269" s="362">
        <f>+U269</f>
        <v>912388478.72038949</v>
      </c>
      <c r="S269" s="108"/>
      <c r="T269" s="3"/>
      <c r="U269" s="3">
        <f>Y269</f>
        <v>912388478.72038949</v>
      </c>
      <c r="V269" s="3"/>
      <c r="W269" s="408"/>
      <c r="X269" s="365">
        <f t="shared" si="126"/>
        <v>13203182538.607254</v>
      </c>
      <c r="Y269" s="365">
        <f t="shared" si="127"/>
        <v>912388478.72038949</v>
      </c>
      <c r="Z269" s="365">
        <f t="shared" si="128"/>
        <v>912388478.72038949</v>
      </c>
    </row>
    <row r="270" spans="1:26" s="280" customFormat="1" ht="15" customHeight="1">
      <c r="A270" s="292"/>
      <c r="B270" s="41">
        <f t="shared" si="129"/>
        <v>5</v>
      </c>
      <c r="C270" s="41">
        <f t="shared" si="130"/>
        <v>4</v>
      </c>
      <c r="D270" s="41">
        <f t="shared" si="114"/>
        <v>1</v>
      </c>
      <c r="E270" s="41">
        <f t="shared" si="135"/>
        <v>0</v>
      </c>
      <c r="F270" s="57" t="str">
        <f t="shared" si="131"/>
        <v>TRAMO ESTACIÓN INTERMEDIA LA VICTORIA A ALTAMIRA ALTERNATIVA 3</v>
      </c>
      <c r="G270" s="57" t="str">
        <f t="shared" si="132"/>
        <v>PAVIMENTOS - RAMAL LA VICTORIA A ALTAMIRA</v>
      </c>
      <c r="H270" s="57" t="str">
        <f t="shared" si="133"/>
        <v>PAVIMENTOS</v>
      </c>
      <c r="I270" s="289">
        <f t="shared" si="134"/>
        <v>5004001000</v>
      </c>
      <c r="J270" s="377" t="s">
        <v>98</v>
      </c>
      <c r="K270" s="283"/>
      <c r="L270" s="43"/>
      <c r="M270" s="43" t="s">
        <v>319</v>
      </c>
      <c r="N270" s="381"/>
      <c r="O270" s="67"/>
      <c r="P270" s="59"/>
      <c r="Q270" s="108"/>
      <c r="R270" s="362">
        <f>+T270</f>
        <v>912388478.72038949</v>
      </c>
      <c r="S270" s="108"/>
      <c r="T270" s="69">
        <f>Z270</f>
        <v>912388478.72038949</v>
      </c>
      <c r="U270" s="277"/>
      <c r="V270" s="277"/>
      <c r="W270" s="408"/>
      <c r="X270" s="365">
        <f t="shared" si="126"/>
        <v>12804057178.109781</v>
      </c>
      <c r="Y270" s="365">
        <f t="shared" si="127"/>
        <v>513263118.22291607</v>
      </c>
      <c r="Z270" s="365">
        <f t="shared" si="128"/>
        <v>912388478.72038949</v>
      </c>
    </row>
    <row r="271" spans="1:26" s="23" customFormat="1" ht="15" customHeight="1">
      <c r="A271" s="72">
        <v>9</v>
      </c>
      <c r="B271" s="41">
        <f t="shared" si="129"/>
        <v>5</v>
      </c>
      <c r="C271" s="41">
        <f t="shared" si="130"/>
        <v>4</v>
      </c>
      <c r="D271" s="41">
        <f t="shared" si="114"/>
        <v>1</v>
      </c>
      <c r="E271" s="41">
        <f t="shared" si="135"/>
        <v>1</v>
      </c>
      <c r="F271" s="57" t="str">
        <f t="shared" si="131"/>
        <v>TRAMO ESTACIÓN INTERMEDIA LA VICTORIA A ALTAMIRA ALTERNATIVA 3</v>
      </c>
      <c r="G271" s="57" t="str">
        <f t="shared" si="132"/>
        <v>PAVIMENTOS - RAMAL LA VICTORIA A ALTAMIRA</v>
      </c>
      <c r="H271" s="57" t="str">
        <f t="shared" si="133"/>
        <v>PAVIMENTOS</v>
      </c>
      <c r="I271" s="289">
        <f t="shared" si="134"/>
        <v>5004001001</v>
      </c>
      <c r="J271" s="377" t="s">
        <v>98</v>
      </c>
      <c r="K271" s="283"/>
      <c r="L271" s="40"/>
      <c r="M271" s="40"/>
      <c r="N271" s="284" t="s">
        <v>304</v>
      </c>
      <c r="O271" s="67" t="s">
        <v>2</v>
      </c>
      <c r="P271" s="288">
        <f>+[28]MemoriaPavimentos!$F$21</f>
        <v>3056.9461077844312</v>
      </c>
      <c r="Q271" s="363">
        <f>+VLOOKUP(N271,'[28]Indice Pavimentos'!$E$4:$P$26,12,)</f>
        <v>130563.4271671036</v>
      </c>
      <c r="R271" s="363">
        <f t="shared" ref="R271:R272" si="137">+S271</f>
        <v>399125360.49747342</v>
      </c>
      <c r="S271" s="108">
        <f t="shared" si="123"/>
        <v>399125360.49747342</v>
      </c>
      <c r="T271" s="3"/>
      <c r="U271" s="3"/>
      <c r="V271" s="3"/>
      <c r="W271" s="408"/>
      <c r="X271" s="365">
        <f t="shared" si="126"/>
        <v>12290794059.886866</v>
      </c>
      <c r="Y271" s="365">
        <f t="shared" si="127"/>
        <v>38283188.72821115</v>
      </c>
      <c r="Z271" s="365">
        <f t="shared" si="128"/>
        <v>513263118.22291607</v>
      </c>
    </row>
    <row r="272" spans="1:26" s="23" customFormat="1" ht="15" customHeight="1">
      <c r="A272" s="72">
        <v>9</v>
      </c>
      <c r="B272" s="41">
        <f t="shared" si="129"/>
        <v>5</v>
      </c>
      <c r="C272" s="41">
        <f t="shared" si="130"/>
        <v>4</v>
      </c>
      <c r="D272" s="41">
        <f t="shared" si="114"/>
        <v>1</v>
      </c>
      <c r="E272" s="41">
        <f t="shared" si="135"/>
        <v>2</v>
      </c>
      <c r="F272" s="57" t="str">
        <f t="shared" si="131"/>
        <v>TRAMO ESTACIÓN INTERMEDIA LA VICTORIA A ALTAMIRA ALTERNATIVA 3</v>
      </c>
      <c r="G272" s="57" t="str">
        <f t="shared" si="132"/>
        <v>PAVIMENTOS - RAMAL LA VICTORIA A ALTAMIRA</v>
      </c>
      <c r="H272" s="57" t="str">
        <f t="shared" si="133"/>
        <v>PAVIMENTOS</v>
      </c>
      <c r="I272" s="289">
        <f t="shared" si="134"/>
        <v>5004001002</v>
      </c>
      <c r="J272" s="377" t="s">
        <v>98</v>
      </c>
      <c r="K272" s="283"/>
      <c r="L272" s="40"/>
      <c r="M272" s="40"/>
      <c r="N272" s="284" t="s">
        <v>71</v>
      </c>
      <c r="O272" s="67" t="s">
        <v>2</v>
      </c>
      <c r="P272" s="288">
        <f>+[28]MemoriaPavimentos!$F$21</f>
        <v>3056.9461077844312</v>
      </c>
      <c r="Q272" s="363">
        <f>+VLOOKUP(N272,'[28]Indice Pavimentos'!$E$4:$P$26,12,)</f>
        <v>167900.6106505788</v>
      </c>
      <c r="R272" s="363">
        <f t="shared" si="137"/>
        <v>513263118.22291607</v>
      </c>
      <c r="S272" s="108">
        <f t="shared" si="123"/>
        <v>513263118.22291607</v>
      </c>
      <c r="T272" s="3"/>
      <c r="U272" s="3"/>
      <c r="V272" s="3"/>
      <c r="W272" s="408"/>
      <c r="X272" s="365">
        <f t="shared" si="126"/>
        <v>12290794059.886866</v>
      </c>
      <c r="Y272" s="365">
        <f t="shared" si="127"/>
        <v>38283188.72821115</v>
      </c>
      <c r="Z272" s="365">
        <f t="shared" si="128"/>
        <v>38283188.72821115</v>
      </c>
    </row>
    <row r="273" spans="1:26" s="23" customFormat="1" ht="15" customHeight="1">
      <c r="A273" s="72">
        <v>47</v>
      </c>
      <c r="B273" s="41">
        <f t="shared" si="129"/>
        <v>5</v>
      </c>
      <c r="C273" s="41">
        <f t="shared" si="130"/>
        <v>5</v>
      </c>
      <c r="D273" s="41">
        <f t="shared" si="114"/>
        <v>0</v>
      </c>
      <c r="E273" s="41">
        <f t="shared" si="135"/>
        <v>0</v>
      </c>
      <c r="F273" s="57" t="str">
        <f t="shared" si="131"/>
        <v>TRAMO ESTACIÓN INTERMEDIA LA VICTORIA A ALTAMIRA ALTERNATIVA 3</v>
      </c>
      <c r="G273" s="57" t="str">
        <f t="shared" si="132"/>
        <v>ARQUEOLOGÍA - RAMAL LA VICTORIA A ALTAMIRA</v>
      </c>
      <c r="H273" s="57" t="str">
        <f t="shared" si="133"/>
        <v>ARQUEOLOGÍA</v>
      </c>
      <c r="I273" s="289">
        <f t="shared" si="134"/>
        <v>5005000000</v>
      </c>
      <c r="J273" s="377" t="s">
        <v>98</v>
      </c>
      <c r="K273" s="283"/>
      <c r="L273" s="43" t="s">
        <v>107</v>
      </c>
      <c r="M273" s="43"/>
      <c r="N273" s="76"/>
      <c r="O273" s="67"/>
      <c r="P273" s="59"/>
      <c r="Q273" s="108"/>
      <c r="R273" s="362">
        <f>+U273</f>
        <v>38283188.72821115</v>
      </c>
      <c r="S273" s="108"/>
      <c r="T273" s="3"/>
      <c r="U273" s="3">
        <f>Y273</f>
        <v>38283188.72821115</v>
      </c>
      <c r="V273" s="3"/>
      <c r="W273" s="408"/>
      <c r="X273" s="365">
        <f t="shared" si="126"/>
        <v>12290794059.886866</v>
      </c>
      <c r="Y273" s="365">
        <f t="shared" si="127"/>
        <v>38283188.72821115</v>
      </c>
      <c r="Z273" s="365">
        <f t="shared" si="128"/>
        <v>38283188.72821115</v>
      </c>
    </row>
    <row r="274" spans="1:26" s="280" customFormat="1" ht="15" customHeight="1">
      <c r="A274" s="292"/>
      <c r="B274" s="41">
        <f t="shared" si="129"/>
        <v>5</v>
      </c>
      <c r="C274" s="41">
        <f t="shared" si="130"/>
        <v>5</v>
      </c>
      <c r="D274" s="41">
        <f t="shared" si="114"/>
        <v>1</v>
      </c>
      <c r="E274" s="41">
        <f t="shared" si="135"/>
        <v>0</v>
      </c>
      <c r="F274" s="57" t="str">
        <f t="shared" si="131"/>
        <v>TRAMO ESTACIÓN INTERMEDIA LA VICTORIA A ALTAMIRA ALTERNATIVA 3</v>
      </c>
      <c r="G274" s="57" t="str">
        <f t="shared" si="132"/>
        <v>ARQUEOLOGÍA - RAMAL LA VICTORIA A ALTAMIRA</v>
      </c>
      <c r="H274" s="57" t="str">
        <f t="shared" si="133"/>
        <v>ARQUEOLOGÍA</v>
      </c>
      <c r="I274" s="289">
        <f t="shared" si="134"/>
        <v>5005001000</v>
      </c>
      <c r="J274" s="377" t="s">
        <v>98</v>
      </c>
      <c r="K274" s="283"/>
      <c r="L274" s="43"/>
      <c r="M274" s="43" t="s">
        <v>320</v>
      </c>
      <c r="N274" s="381"/>
      <c r="O274" s="67"/>
      <c r="P274" s="59"/>
      <c r="Q274" s="108"/>
      <c r="R274" s="362">
        <f>+T274</f>
        <v>38283188.72821115</v>
      </c>
      <c r="S274" s="108"/>
      <c r="T274" s="69">
        <f>Z274</f>
        <v>38283188.72821115</v>
      </c>
      <c r="U274" s="277"/>
      <c r="V274" s="277"/>
      <c r="W274" s="408"/>
      <c r="X274" s="365">
        <f t="shared" si="126"/>
        <v>12252510871.158655</v>
      </c>
      <c r="Y274" s="365">
        <f t="shared" si="127"/>
        <v>11700794496.158655</v>
      </c>
      <c r="Z274" s="365">
        <f t="shared" si="128"/>
        <v>38283188.72821115</v>
      </c>
    </row>
    <row r="275" spans="1:26" s="23" customFormat="1" ht="15" customHeight="1">
      <c r="A275" s="72">
        <v>9</v>
      </c>
      <c r="B275" s="41">
        <f t="shared" si="129"/>
        <v>5</v>
      </c>
      <c r="C275" s="41">
        <f t="shared" si="130"/>
        <v>5</v>
      </c>
      <c r="D275" s="41">
        <f t="shared" si="114"/>
        <v>1</v>
      </c>
      <c r="E275" s="41">
        <f t="shared" si="135"/>
        <v>1</v>
      </c>
      <c r="F275" s="57" t="str">
        <f t="shared" si="131"/>
        <v>TRAMO ESTACIÓN INTERMEDIA LA VICTORIA A ALTAMIRA ALTERNATIVA 3</v>
      </c>
      <c r="G275" s="57" t="str">
        <f t="shared" si="132"/>
        <v>ARQUEOLOGÍA - RAMAL LA VICTORIA A ALTAMIRA</v>
      </c>
      <c r="H275" s="57" t="str">
        <f t="shared" si="133"/>
        <v>ARQUEOLOGÍA</v>
      </c>
      <c r="I275" s="289">
        <f t="shared" si="134"/>
        <v>5005001001</v>
      </c>
      <c r="J275" s="377" t="s">
        <v>98</v>
      </c>
      <c r="K275" s="283"/>
      <c r="L275" s="40"/>
      <c r="M275" s="40"/>
      <c r="N275" s="284" t="s">
        <v>52</v>
      </c>
      <c r="O275" s="67" t="s">
        <v>154</v>
      </c>
      <c r="P275" s="288">
        <f>+[28]LongTramos!$H$18</f>
        <v>0.42552198763560012</v>
      </c>
      <c r="Q275" s="363">
        <f>+'[28]Indice Arqueologia'!$O$14*[28]InfoGeneral!$E$29</f>
        <v>89967592.370327353</v>
      </c>
      <c r="R275" s="363">
        <f>+S275</f>
        <v>38283188.72821115</v>
      </c>
      <c r="S275" s="108">
        <f t="shared" si="123"/>
        <v>38283188.72821115</v>
      </c>
      <c r="T275" s="3"/>
      <c r="U275" s="3"/>
      <c r="V275" s="3"/>
      <c r="W275" s="408"/>
      <c r="X275" s="365">
        <f t="shared" si="126"/>
        <v>12252510871.158655</v>
      </c>
      <c r="Y275" s="365">
        <f t="shared" si="127"/>
        <v>11700794496.158655</v>
      </c>
      <c r="Z275" s="365">
        <f t="shared" si="128"/>
        <v>11096371144.645758</v>
      </c>
    </row>
    <row r="276" spans="1:26" s="71" customFormat="1" ht="15" customHeight="1">
      <c r="A276" s="72">
        <v>7</v>
      </c>
      <c r="B276" s="41">
        <f t="shared" si="129"/>
        <v>5</v>
      </c>
      <c r="C276" s="41">
        <f t="shared" si="130"/>
        <v>6</v>
      </c>
      <c r="D276" s="41">
        <f t="shared" si="114"/>
        <v>0</v>
      </c>
      <c r="E276" s="41">
        <f t="shared" si="135"/>
        <v>0</v>
      </c>
      <c r="F276" s="57" t="str">
        <f t="shared" si="131"/>
        <v>TRAMO ESTACIÓN INTERMEDIA LA VICTORIA A ALTAMIRA ALTERNATIVA 3</v>
      </c>
      <c r="G276" s="57" t="str">
        <f t="shared" si="132"/>
        <v>ESTACIÓN RETORNO ALTAMIRA</v>
      </c>
      <c r="H276" s="57" t="str">
        <f t="shared" si="133"/>
        <v>EDIFICACIÓN - ESTACIÓN ALTAMIRA</v>
      </c>
      <c r="I276" s="289">
        <f t="shared" si="134"/>
        <v>5006000000</v>
      </c>
      <c r="J276" s="377" t="s">
        <v>98</v>
      </c>
      <c r="K276" s="285"/>
      <c r="L276" s="43" t="s">
        <v>80</v>
      </c>
      <c r="M276" s="44"/>
      <c r="N276" s="78"/>
      <c r="O276" s="38"/>
      <c r="P276" s="56"/>
      <c r="Q276" s="362"/>
      <c r="R276" s="362">
        <f>+U276</f>
        <v>11700794496.158655</v>
      </c>
      <c r="S276" s="362"/>
      <c r="T276" s="69"/>
      <c r="U276" s="69">
        <f>Y276</f>
        <v>11700794496.158655</v>
      </c>
      <c r="V276" s="69"/>
      <c r="W276" s="407"/>
      <c r="X276" s="365">
        <f t="shared" si="126"/>
        <v>12252510871.158655</v>
      </c>
      <c r="Y276" s="365">
        <f t="shared" si="127"/>
        <v>11700794496.158655</v>
      </c>
      <c r="Z276" s="365">
        <f t="shared" si="128"/>
        <v>11096371144.645758</v>
      </c>
    </row>
    <row r="277" spans="1:26" s="71" customFormat="1" ht="15" customHeight="1">
      <c r="A277" s="72">
        <v>8</v>
      </c>
      <c r="B277" s="41">
        <f t="shared" si="129"/>
        <v>5</v>
      </c>
      <c r="C277" s="41">
        <f t="shared" si="130"/>
        <v>6</v>
      </c>
      <c r="D277" s="41">
        <f t="shared" si="114"/>
        <v>1</v>
      </c>
      <c r="E277" s="41">
        <f t="shared" si="135"/>
        <v>0</v>
      </c>
      <c r="F277" s="57" t="str">
        <f t="shared" si="131"/>
        <v>TRAMO ESTACIÓN INTERMEDIA LA VICTORIA A ALTAMIRA ALTERNATIVA 3</v>
      </c>
      <c r="G277" s="57" t="str">
        <f t="shared" si="132"/>
        <v>ESTACIÓN RETORNO ALTAMIRA</v>
      </c>
      <c r="H277" s="57" t="str">
        <f t="shared" si="133"/>
        <v>EDIFICACIÓN - ESTACIÓN ALTAMIRA</v>
      </c>
      <c r="I277" s="289">
        <f t="shared" si="134"/>
        <v>5006001000</v>
      </c>
      <c r="J277" s="377" t="s">
        <v>98</v>
      </c>
      <c r="K277" s="285"/>
      <c r="L277" s="43"/>
      <c r="M277" s="43" t="s">
        <v>109</v>
      </c>
      <c r="N277" s="78"/>
      <c r="O277" s="38"/>
      <c r="P277" s="56"/>
      <c r="Q277" s="362"/>
      <c r="R277" s="362">
        <f>+T277</f>
        <v>11096371144.645758</v>
      </c>
      <c r="S277" s="362"/>
      <c r="T277" s="69">
        <f>Z277</f>
        <v>11096371144.645758</v>
      </c>
      <c r="U277" s="69"/>
      <c r="V277" s="69"/>
      <c r="W277" s="407"/>
      <c r="X277" s="365">
        <f t="shared" si="126"/>
        <v>11587750434.216423</v>
      </c>
      <c r="Y277" s="365">
        <f t="shared" si="127"/>
        <v>11036034059.216423</v>
      </c>
      <c r="Z277" s="365">
        <f t="shared" si="128"/>
        <v>11096371144.645758</v>
      </c>
    </row>
    <row r="278" spans="1:26" s="23" customFormat="1" ht="15" customHeight="1">
      <c r="A278" s="72">
        <v>9</v>
      </c>
      <c r="B278" s="41">
        <f t="shared" si="129"/>
        <v>5</v>
      </c>
      <c r="C278" s="41">
        <f t="shared" si="130"/>
        <v>6</v>
      </c>
      <c r="D278" s="41">
        <f t="shared" si="114"/>
        <v>1</v>
      </c>
      <c r="E278" s="41">
        <f t="shared" si="135"/>
        <v>1</v>
      </c>
      <c r="F278" s="57" t="str">
        <f t="shared" si="131"/>
        <v>TRAMO ESTACIÓN INTERMEDIA LA VICTORIA A ALTAMIRA ALTERNATIVA 3</v>
      </c>
      <c r="G278" s="57" t="str">
        <f t="shared" si="132"/>
        <v>ESTACIÓN RETORNO ALTAMIRA</v>
      </c>
      <c r="H278" s="57" t="str">
        <f t="shared" si="133"/>
        <v>EDIFICACIÓN - ESTACIÓN ALTAMIRA</v>
      </c>
      <c r="I278" s="289">
        <f t="shared" si="134"/>
        <v>5006001001</v>
      </c>
      <c r="J278" s="377" t="s">
        <v>98</v>
      </c>
      <c r="K278" s="283"/>
      <c r="L278" s="40"/>
      <c r="M278" s="40"/>
      <c r="N278" s="284" t="s">
        <v>304</v>
      </c>
      <c r="O278" s="55" t="s">
        <v>2</v>
      </c>
      <c r="P278" s="55">
        <f>+[27]Cantidades!$J$30</f>
        <v>2112</v>
      </c>
      <c r="Q278" s="363">
        <f>+VLOOKUP(N278,'[28]Indice Estaciones-Edificaciones'!E$4:P$550,12,FALSE)</f>
        <v>314753.99476431432</v>
      </c>
      <c r="R278" s="363">
        <f t="shared" ref="R278:R288" si="138">+S278</f>
        <v>664760436.94223189</v>
      </c>
      <c r="S278" s="108">
        <f t="shared" ref="S278:S292" si="139">+P278*Q278</f>
        <v>664760436.94223189</v>
      </c>
      <c r="T278" s="3"/>
      <c r="U278" s="3"/>
      <c r="V278" s="3"/>
      <c r="W278" s="408"/>
      <c r="X278" s="365">
        <f t="shared" si="126"/>
        <v>9252498167.7831707</v>
      </c>
      <c r="Y278" s="365">
        <f t="shared" si="127"/>
        <v>8700781792.7831707</v>
      </c>
      <c r="Z278" s="365">
        <f t="shared" si="128"/>
        <v>10431610707.703526</v>
      </c>
    </row>
    <row r="279" spans="1:26" s="23" customFormat="1" ht="15" customHeight="1">
      <c r="A279" s="72">
        <v>9</v>
      </c>
      <c r="B279" s="41">
        <f t="shared" si="129"/>
        <v>5</v>
      </c>
      <c r="C279" s="41">
        <f t="shared" si="130"/>
        <v>6</v>
      </c>
      <c r="D279" s="41">
        <f t="shared" si="114"/>
        <v>1</v>
      </c>
      <c r="E279" s="41">
        <f t="shared" si="135"/>
        <v>2</v>
      </c>
      <c r="F279" s="57" t="str">
        <f t="shared" si="131"/>
        <v>TRAMO ESTACIÓN INTERMEDIA LA VICTORIA A ALTAMIRA ALTERNATIVA 3</v>
      </c>
      <c r="G279" s="57" t="str">
        <f t="shared" si="132"/>
        <v>ESTACIÓN RETORNO ALTAMIRA</v>
      </c>
      <c r="H279" s="57" t="str">
        <f t="shared" si="133"/>
        <v>EDIFICACIÓN - ESTACIÓN ALTAMIRA</v>
      </c>
      <c r="I279" s="289">
        <f t="shared" si="134"/>
        <v>5006001002</v>
      </c>
      <c r="J279" s="377" t="s">
        <v>98</v>
      </c>
      <c r="K279" s="283"/>
      <c r="L279" s="40"/>
      <c r="M279" s="40"/>
      <c r="N279" s="284" t="s">
        <v>47</v>
      </c>
      <c r="O279" s="11" t="s">
        <v>2</v>
      </c>
      <c r="P279" s="55">
        <f>+$P$278</f>
        <v>2112</v>
      </c>
      <c r="Q279" s="363">
        <f>+VLOOKUP(N279,'[28]Indice Estaciones-Edificaciones'!E$4:P$550,12,FALSE)</f>
        <v>1105706.5655460474</v>
      </c>
      <c r="R279" s="363">
        <f t="shared" si="138"/>
        <v>2335252266.4332523</v>
      </c>
      <c r="S279" s="108">
        <f t="shared" si="139"/>
        <v>2335252266.4332523</v>
      </c>
      <c r="T279" s="3"/>
      <c r="U279" s="3"/>
      <c r="V279" s="3"/>
      <c r="W279" s="408"/>
      <c r="X279" s="365">
        <f t="shared" si="126"/>
        <v>6859965269.3882179</v>
      </c>
      <c r="Y279" s="365">
        <f t="shared" si="127"/>
        <v>6308248894.3882179</v>
      </c>
      <c r="Z279" s="365">
        <f t="shared" si="128"/>
        <v>8096358441.2702732</v>
      </c>
    </row>
    <row r="280" spans="1:26" s="23" customFormat="1" ht="15" customHeight="1">
      <c r="A280" s="72">
        <v>9</v>
      </c>
      <c r="B280" s="41">
        <f t="shared" si="129"/>
        <v>5</v>
      </c>
      <c r="C280" s="41">
        <f t="shared" si="130"/>
        <v>6</v>
      </c>
      <c r="D280" s="41">
        <f t="shared" ref="D280:D343" si="140">+IF(C280=C279,IF(M280="",D279,D279+1),0)</f>
        <v>1</v>
      </c>
      <c r="E280" s="41">
        <f t="shared" si="135"/>
        <v>3</v>
      </c>
      <c r="F280" s="57" t="str">
        <f t="shared" si="131"/>
        <v>TRAMO ESTACIÓN INTERMEDIA LA VICTORIA A ALTAMIRA ALTERNATIVA 3</v>
      </c>
      <c r="G280" s="57" t="str">
        <f t="shared" si="132"/>
        <v>ESTACIÓN RETORNO ALTAMIRA</v>
      </c>
      <c r="H280" s="57" t="str">
        <f t="shared" si="133"/>
        <v>EDIFICACIÓN - ESTACIÓN ALTAMIRA</v>
      </c>
      <c r="I280" s="289">
        <f t="shared" si="134"/>
        <v>5006001003</v>
      </c>
      <c r="J280" s="377" t="s">
        <v>98</v>
      </c>
      <c r="K280" s="283"/>
      <c r="L280" s="40"/>
      <c r="M280" s="40"/>
      <c r="N280" s="284" t="s">
        <v>48</v>
      </c>
      <c r="O280" s="11" t="s">
        <v>2</v>
      </c>
      <c r="P280" s="55">
        <f t="shared" ref="P280:P288" si="141">+$P$278</f>
        <v>2112</v>
      </c>
      <c r="Q280" s="363">
        <f>+VLOOKUP(N280,'[28]Indice Estaciones-Edificaciones'!E$4:P$550,12,FALSE)</f>
        <v>1132828.0768915494</v>
      </c>
      <c r="R280" s="363">
        <f t="shared" si="138"/>
        <v>2392532898.3949523</v>
      </c>
      <c r="S280" s="108">
        <f t="shared" si="139"/>
        <v>2392532898.3949523</v>
      </c>
      <c r="T280" s="3"/>
      <c r="U280" s="3"/>
      <c r="V280" s="3"/>
      <c r="W280" s="408"/>
      <c r="X280" s="365">
        <f t="shared" si="126"/>
        <v>3405105694.735487</v>
      </c>
      <c r="Y280" s="365">
        <f t="shared" si="127"/>
        <v>2853389319.735487</v>
      </c>
      <c r="Z280" s="365">
        <f t="shared" si="128"/>
        <v>5703825542.8753204</v>
      </c>
    </row>
    <row r="281" spans="1:26" s="280" customFormat="1" ht="15" customHeight="1">
      <c r="A281" s="292"/>
      <c r="B281" s="41">
        <f t="shared" si="129"/>
        <v>5</v>
      </c>
      <c r="C281" s="41">
        <f t="shared" si="130"/>
        <v>6</v>
      </c>
      <c r="D281" s="41">
        <f t="shared" si="140"/>
        <v>1</v>
      </c>
      <c r="E281" s="41">
        <f t="shared" si="135"/>
        <v>4</v>
      </c>
      <c r="F281" s="57" t="str">
        <f t="shared" si="131"/>
        <v>TRAMO ESTACIÓN INTERMEDIA LA VICTORIA A ALTAMIRA ALTERNATIVA 3</v>
      </c>
      <c r="G281" s="57" t="str">
        <f t="shared" si="132"/>
        <v>ESTACIÓN RETORNO ALTAMIRA</v>
      </c>
      <c r="H281" s="57" t="str">
        <f t="shared" si="133"/>
        <v>EDIFICACIÓN - ESTACIÓN ALTAMIRA</v>
      </c>
      <c r="I281" s="289">
        <f t="shared" si="134"/>
        <v>5006001004</v>
      </c>
      <c r="J281" s="377" t="s">
        <v>98</v>
      </c>
      <c r="K281" s="283"/>
      <c r="L281" s="284"/>
      <c r="M281" s="284"/>
      <c r="N281" s="284" t="s">
        <v>64</v>
      </c>
      <c r="O281" s="278" t="s">
        <v>2</v>
      </c>
      <c r="P281" s="288">
        <f t="shared" si="141"/>
        <v>2112</v>
      </c>
      <c r="Q281" s="363">
        <f>+VLOOKUP(N281,'[28]Indice Estaciones-Edificaciones'!E$4:P$550,12,FALSE)</f>
        <v>1635823.6622408764</v>
      </c>
      <c r="R281" s="363">
        <f t="shared" si="138"/>
        <v>3454859574.6527309</v>
      </c>
      <c r="S281" s="108">
        <f t="shared" si="139"/>
        <v>3454859574.6527309</v>
      </c>
      <c r="T281" s="277"/>
      <c r="U281" s="277"/>
      <c r="V281" s="277"/>
      <c r="W281" s="408"/>
      <c r="X281" s="365">
        <f t="shared" si="126"/>
        <v>3080180117.6929007</v>
      </c>
      <c r="Y281" s="365">
        <f t="shared" si="127"/>
        <v>2528463742.6929007</v>
      </c>
      <c r="Z281" s="365">
        <f t="shared" si="128"/>
        <v>2248965968.2225895</v>
      </c>
    </row>
    <row r="282" spans="1:26" s="280" customFormat="1" ht="15" customHeight="1">
      <c r="A282" s="292"/>
      <c r="B282" s="41">
        <f t="shared" si="129"/>
        <v>5</v>
      </c>
      <c r="C282" s="41">
        <f t="shared" si="130"/>
        <v>6</v>
      </c>
      <c r="D282" s="41">
        <f t="shared" si="140"/>
        <v>1</v>
      </c>
      <c r="E282" s="41">
        <f t="shared" si="135"/>
        <v>5</v>
      </c>
      <c r="F282" s="57" t="str">
        <f t="shared" si="131"/>
        <v>TRAMO ESTACIÓN INTERMEDIA LA VICTORIA A ALTAMIRA ALTERNATIVA 3</v>
      </c>
      <c r="G282" s="57" t="str">
        <f t="shared" si="132"/>
        <v>ESTACIÓN RETORNO ALTAMIRA</v>
      </c>
      <c r="H282" s="57" t="str">
        <f t="shared" si="133"/>
        <v>EDIFICACIÓN - ESTACIÓN ALTAMIRA</v>
      </c>
      <c r="I282" s="289">
        <f t="shared" si="134"/>
        <v>5006001005</v>
      </c>
      <c r="J282" s="377" t="s">
        <v>98</v>
      </c>
      <c r="K282" s="283"/>
      <c r="L282" s="284"/>
      <c r="M282" s="284"/>
      <c r="N282" s="284" t="s">
        <v>66</v>
      </c>
      <c r="O282" s="278" t="s">
        <v>2</v>
      </c>
      <c r="P282" s="288">
        <f t="shared" si="141"/>
        <v>2112</v>
      </c>
      <c r="Q282" s="363">
        <f>+VLOOKUP(N282,'[28]Indice Estaciones-Edificaciones'!E$4:P$550,12,FALSE)</f>
        <v>153847.33761486085</v>
      </c>
      <c r="R282" s="363">
        <f t="shared" si="138"/>
        <v>324925577.04258609</v>
      </c>
      <c r="S282" s="108">
        <f t="shared" si="139"/>
        <v>324925577.04258609</v>
      </c>
      <c r="T282" s="277"/>
      <c r="U282" s="277"/>
      <c r="V282" s="277"/>
      <c r="W282" s="408"/>
      <c r="X282" s="365">
        <f t="shared" si="126"/>
        <v>2818067036.8877707</v>
      </c>
      <c r="Y282" s="365">
        <f t="shared" si="127"/>
        <v>2266350661.8877707</v>
      </c>
      <c r="Z282" s="365">
        <f t="shared" si="128"/>
        <v>1924040391.1800032</v>
      </c>
    </row>
    <row r="283" spans="1:26" s="23" customFormat="1" ht="15" customHeight="1">
      <c r="A283" s="72">
        <v>9</v>
      </c>
      <c r="B283" s="41">
        <f t="shared" si="129"/>
        <v>5</v>
      </c>
      <c r="C283" s="41">
        <f t="shared" si="130"/>
        <v>6</v>
      </c>
      <c r="D283" s="41">
        <f t="shared" si="140"/>
        <v>1</v>
      </c>
      <c r="E283" s="41">
        <f t="shared" si="135"/>
        <v>6</v>
      </c>
      <c r="F283" s="57" t="str">
        <f t="shared" si="131"/>
        <v>TRAMO ESTACIÓN INTERMEDIA LA VICTORIA A ALTAMIRA ALTERNATIVA 3</v>
      </c>
      <c r="G283" s="57" t="str">
        <f t="shared" si="132"/>
        <v>ESTACIÓN RETORNO ALTAMIRA</v>
      </c>
      <c r="H283" s="57" t="str">
        <f t="shared" si="133"/>
        <v>EDIFICACIÓN - ESTACIÓN ALTAMIRA</v>
      </c>
      <c r="I283" s="289">
        <f t="shared" si="134"/>
        <v>5006001006</v>
      </c>
      <c r="J283" s="377" t="s">
        <v>98</v>
      </c>
      <c r="K283" s="283"/>
      <c r="L283" s="40"/>
      <c r="M283" s="40"/>
      <c r="N283" s="284" t="s">
        <v>67</v>
      </c>
      <c r="O283" s="278" t="s">
        <v>2</v>
      </c>
      <c r="P283" s="288">
        <f t="shared" si="141"/>
        <v>2112</v>
      </c>
      <c r="Q283" s="363">
        <f>+VLOOKUP(N283,'[28]Indice Estaciones-Edificaciones'!E$4:P$550,12,FALSE)</f>
        <v>124106.57235091378</v>
      </c>
      <c r="R283" s="363">
        <f t="shared" si="138"/>
        <v>262113080.80512989</v>
      </c>
      <c r="S283" s="108">
        <f t="shared" si="139"/>
        <v>262113080.80512989</v>
      </c>
      <c r="T283" s="3"/>
      <c r="U283" s="3"/>
      <c r="V283" s="3"/>
      <c r="W283" s="408"/>
      <c r="X283" s="365">
        <f t="shared" si="126"/>
        <v>2726535044.3998594</v>
      </c>
      <c r="Y283" s="365">
        <f t="shared" si="127"/>
        <v>2174818669.3998594</v>
      </c>
      <c r="Z283" s="365">
        <f t="shared" si="128"/>
        <v>1661927310.3748734</v>
      </c>
    </row>
    <row r="284" spans="1:26" s="23" customFormat="1" ht="15" customHeight="1">
      <c r="A284" s="72">
        <v>9</v>
      </c>
      <c r="B284" s="41">
        <f t="shared" si="129"/>
        <v>5</v>
      </c>
      <c r="C284" s="41">
        <f t="shared" si="130"/>
        <v>6</v>
      </c>
      <c r="D284" s="41">
        <f t="shared" si="140"/>
        <v>1</v>
      </c>
      <c r="E284" s="41">
        <f t="shared" si="135"/>
        <v>7</v>
      </c>
      <c r="F284" s="57" t="str">
        <f t="shared" si="131"/>
        <v>TRAMO ESTACIÓN INTERMEDIA LA VICTORIA A ALTAMIRA ALTERNATIVA 3</v>
      </c>
      <c r="G284" s="57" t="str">
        <f t="shared" si="132"/>
        <v>ESTACIÓN RETORNO ALTAMIRA</v>
      </c>
      <c r="H284" s="57" t="str">
        <f t="shared" si="133"/>
        <v>EDIFICACIÓN - ESTACIÓN ALTAMIRA</v>
      </c>
      <c r="I284" s="289">
        <f t="shared" si="134"/>
        <v>5006001007</v>
      </c>
      <c r="J284" s="377" t="s">
        <v>98</v>
      </c>
      <c r="K284" s="283"/>
      <c r="L284" s="40"/>
      <c r="M284" s="40"/>
      <c r="N284" s="284" t="s">
        <v>50</v>
      </c>
      <c r="O284" s="11" t="s">
        <v>2</v>
      </c>
      <c r="P284" s="55">
        <f t="shared" si="141"/>
        <v>2112</v>
      </c>
      <c r="Q284" s="363">
        <f>+VLOOKUP(N284,'[28]Indice Estaciones-Edificaciones'!E$4:P$550,12,FALSE)</f>
        <v>43339.011594654847</v>
      </c>
      <c r="R284" s="363">
        <f t="shared" si="138"/>
        <v>91531992.487911031</v>
      </c>
      <c r="S284" s="108">
        <f t="shared" si="139"/>
        <v>91531992.487911031</v>
      </c>
      <c r="T284" s="3"/>
      <c r="U284" s="3"/>
      <c r="V284" s="3"/>
      <c r="W284" s="408"/>
      <c r="X284" s="365">
        <f t="shared" si="126"/>
        <v>1647912914.4364741</v>
      </c>
      <c r="Y284" s="365">
        <f t="shared" si="127"/>
        <v>1096196539.4364741</v>
      </c>
      <c r="Z284" s="365">
        <f t="shared" si="128"/>
        <v>1570395317.8869624</v>
      </c>
    </row>
    <row r="285" spans="1:26" s="23" customFormat="1" ht="15" customHeight="1">
      <c r="A285" s="72">
        <v>9</v>
      </c>
      <c r="B285" s="41">
        <f t="shared" si="129"/>
        <v>5</v>
      </c>
      <c r="C285" s="41">
        <f t="shared" si="130"/>
        <v>6</v>
      </c>
      <c r="D285" s="41">
        <f t="shared" si="140"/>
        <v>1</v>
      </c>
      <c r="E285" s="41">
        <f t="shared" si="135"/>
        <v>8</v>
      </c>
      <c r="F285" s="57" t="str">
        <f t="shared" si="131"/>
        <v>TRAMO ESTACIÓN INTERMEDIA LA VICTORIA A ALTAMIRA ALTERNATIVA 3</v>
      </c>
      <c r="G285" s="57" t="str">
        <f t="shared" si="132"/>
        <v>ESTACIÓN RETORNO ALTAMIRA</v>
      </c>
      <c r="H285" s="57" t="str">
        <f t="shared" si="133"/>
        <v>EDIFICACIÓN - ESTACIÓN ALTAMIRA</v>
      </c>
      <c r="I285" s="289">
        <f t="shared" si="134"/>
        <v>5006001008</v>
      </c>
      <c r="J285" s="377" t="s">
        <v>98</v>
      </c>
      <c r="K285" s="283"/>
      <c r="L285" s="40"/>
      <c r="M285" s="40"/>
      <c r="N285" s="284" t="s">
        <v>49</v>
      </c>
      <c r="O285" s="11" t="s">
        <v>2</v>
      </c>
      <c r="P285" s="55">
        <f t="shared" si="141"/>
        <v>2112</v>
      </c>
      <c r="Q285" s="363">
        <f>+VLOOKUP(N285,'[28]Indice Estaciones-Edificaciones'!E$4:P$550,12,FALSE)</f>
        <v>510711.23577811808</v>
      </c>
      <c r="R285" s="363">
        <f t="shared" si="138"/>
        <v>1078622129.9633853</v>
      </c>
      <c r="S285" s="108">
        <f t="shared" si="139"/>
        <v>1078622129.9633853</v>
      </c>
      <c r="T285" s="3"/>
      <c r="U285" s="3"/>
      <c r="V285" s="3"/>
      <c r="W285" s="408"/>
      <c r="X285" s="365">
        <f t="shared" si="126"/>
        <v>1512505335.3556428</v>
      </c>
      <c r="Y285" s="365">
        <f t="shared" si="127"/>
        <v>960788960.3556428</v>
      </c>
      <c r="Z285" s="365">
        <f t="shared" si="128"/>
        <v>491773187.92357719</v>
      </c>
    </row>
    <row r="286" spans="1:26" s="23" customFormat="1" ht="15" customHeight="1">
      <c r="A286" s="72">
        <v>9</v>
      </c>
      <c r="B286" s="41">
        <f t="shared" si="129"/>
        <v>5</v>
      </c>
      <c r="C286" s="41">
        <f t="shared" si="130"/>
        <v>6</v>
      </c>
      <c r="D286" s="41">
        <f t="shared" si="140"/>
        <v>1</v>
      </c>
      <c r="E286" s="41">
        <f t="shared" si="135"/>
        <v>9</v>
      </c>
      <c r="F286" s="57" t="str">
        <f t="shared" si="131"/>
        <v>TRAMO ESTACIÓN INTERMEDIA LA VICTORIA A ALTAMIRA ALTERNATIVA 3</v>
      </c>
      <c r="G286" s="57" t="str">
        <f t="shared" si="132"/>
        <v>ESTACIÓN RETORNO ALTAMIRA</v>
      </c>
      <c r="H286" s="57" t="str">
        <f t="shared" si="133"/>
        <v>EDIFICACIÓN - ESTACIÓN ALTAMIRA</v>
      </c>
      <c r="I286" s="289">
        <f t="shared" si="134"/>
        <v>5006001009</v>
      </c>
      <c r="J286" s="377" t="s">
        <v>98</v>
      </c>
      <c r="K286" s="283"/>
      <c r="L286" s="40"/>
      <c r="M286" s="40"/>
      <c r="N286" s="284" t="s">
        <v>68</v>
      </c>
      <c r="O286" s="11" t="s">
        <v>2</v>
      </c>
      <c r="P286" s="55">
        <f t="shared" si="141"/>
        <v>2112</v>
      </c>
      <c r="Q286" s="363">
        <f>+VLOOKUP(N286,'[28]Indice Estaciones-Edificaciones'!E$4:P$550,12,FALSE)</f>
        <v>64113.437064787548</v>
      </c>
      <c r="R286" s="363">
        <f t="shared" si="138"/>
        <v>135407579.08083129</v>
      </c>
      <c r="S286" s="108">
        <f t="shared" si="139"/>
        <v>135407579.08083129</v>
      </c>
      <c r="T286" s="3"/>
      <c r="U286" s="3"/>
      <c r="V286" s="3"/>
      <c r="W286" s="408"/>
      <c r="X286" s="365">
        <f t="shared" si="126"/>
        <v>1300208781.1666629</v>
      </c>
      <c r="Y286" s="365">
        <f t="shared" si="127"/>
        <v>748492406.16666305</v>
      </c>
      <c r="Z286" s="365">
        <f t="shared" si="128"/>
        <v>356365608.8427459</v>
      </c>
    </row>
    <row r="287" spans="1:26" s="23" customFormat="1" ht="15" customHeight="1">
      <c r="A287" s="72">
        <v>9</v>
      </c>
      <c r="B287" s="41">
        <f t="shared" si="129"/>
        <v>5</v>
      </c>
      <c r="C287" s="41">
        <f t="shared" si="130"/>
        <v>6</v>
      </c>
      <c r="D287" s="41">
        <f t="shared" si="140"/>
        <v>1</v>
      </c>
      <c r="E287" s="41">
        <f t="shared" si="135"/>
        <v>10</v>
      </c>
      <c r="F287" s="57" t="str">
        <f t="shared" si="131"/>
        <v>TRAMO ESTACIÓN INTERMEDIA LA VICTORIA A ALTAMIRA ALTERNATIVA 3</v>
      </c>
      <c r="G287" s="57" t="str">
        <f t="shared" si="132"/>
        <v>ESTACIÓN RETORNO ALTAMIRA</v>
      </c>
      <c r="H287" s="57" t="str">
        <f t="shared" si="133"/>
        <v>EDIFICACIÓN - ESTACIÓN ALTAMIRA</v>
      </c>
      <c r="I287" s="289">
        <f t="shared" si="134"/>
        <v>5006001010</v>
      </c>
      <c r="J287" s="377" t="s">
        <v>98</v>
      </c>
      <c r="K287" s="283"/>
      <c r="L287" s="40"/>
      <c r="M287" s="40"/>
      <c r="N287" s="284" t="s">
        <v>73</v>
      </c>
      <c r="O287" s="11" t="s">
        <v>2</v>
      </c>
      <c r="P287" s="55">
        <f t="shared" si="141"/>
        <v>2112</v>
      </c>
      <c r="Q287" s="363">
        <f>+VLOOKUP(N287,'[28]Indice Estaciones-Edificaciones'!E$4:P$550,12,FALSE)</f>
        <v>100519.20179402453</v>
      </c>
      <c r="R287" s="363">
        <f t="shared" si="138"/>
        <v>212296554.1889798</v>
      </c>
      <c r="S287" s="108">
        <f t="shared" si="139"/>
        <v>212296554.1889798</v>
      </c>
      <c r="T287" s="3"/>
      <c r="U287" s="3"/>
      <c r="V287" s="3"/>
      <c r="W287" s="408"/>
      <c r="X287" s="365">
        <f t="shared" si="126"/>
        <v>1156139726.5128968</v>
      </c>
      <c r="Y287" s="365">
        <f t="shared" si="127"/>
        <v>604423351.5128969</v>
      </c>
      <c r="Z287" s="365">
        <f t="shared" si="128"/>
        <v>144069054.65376613</v>
      </c>
    </row>
    <row r="288" spans="1:26" s="23" customFormat="1" ht="15" customHeight="1">
      <c r="A288" s="72">
        <v>9</v>
      </c>
      <c r="B288" s="41">
        <f t="shared" si="129"/>
        <v>5</v>
      </c>
      <c r="C288" s="41">
        <f t="shared" si="130"/>
        <v>6</v>
      </c>
      <c r="D288" s="41">
        <f t="shared" si="140"/>
        <v>1</v>
      </c>
      <c r="E288" s="41">
        <f t="shared" si="135"/>
        <v>11</v>
      </c>
      <c r="F288" s="57" t="str">
        <f t="shared" si="131"/>
        <v>TRAMO ESTACIÓN INTERMEDIA LA VICTORIA A ALTAMIRA ALTERNATIVA 3</v>
      </c>
      <c r="G288" s="57" t="str">
        <f t="shared" si="132"/>
        <v>ESTACIÓN RETORNO ALTAMIRA</v>
      </c>
      <c r="H288" s="57" t="str">
        <f t="shared" si="133"/>
        <v>EDIFICACIÓN - ESTACIÓN ALTAMIRA</v>
      </c>
      <c r="I288" s="289">
        <f t="shared" si="134"/>
        <v>5006001011</v>
      </c>
      <c r="J288" s="377" t="s">
        <v>98</v>
      </c>
      <c r="K288" s="283"/>
      <c r="L288" s="40"/>
      <c r="M288" s="40"/>
      <c r="N288" s="284" t="s">
        <v>51</v>
      </c>
      <c r="O288" s="11" t="s">
        <v>2</v>
      </c>
      <c r="P288" s="55">
        <f t="shared" si="141"/>
        <v>2112</v>
      </c>
      <c r="Q288" s="363">
        <f>+VLOOKUP(N288,'[28]Indice Estaciones-Edificaciones'!E$4:P$550,12,FALSE)</f>
        <v>68214.514514093811</v>
      </c>
      <c r="R288" s="363">
        <f t="shared" si="138"/>
        <v>144069054.65376613</v>
      </c>
      <c r="S288" s="108">
        <f t="shared" si="139"/>
        <v>144069054.65376613</v>
      </c>
      <c r="T288" s="3"/>
      <c r="U288" s="3"/>
      <c r="V288" s="3"/>
      <c r="W288" s="408"/>
      <c r="X288" s="365">
        <f t="shared" si="126"/>
        <v>1156139726.5128968</v>
      </c>
      <c r="Y288" s="365">
        <f t="shared" si="127"/>
        <v>604423351.5128969</v>
      </c>
      <c r="Z288" s="365">
        <f t="shared" si="128"/>
        <v>604423351.5128969</v>
      </c>
    </row>
    <row r="289" spans="1:26" s="23" customFormat="1" ht="15" customHeight="1">
      <c r="A289" s="72">
        <v>17</v>
      </c>
      <c r="B289" s="41">
        <f t="shared" si="129"/>
        <v>5</v>
      </c>
      <c r="C289" s="41">
        <f t="shared" si="130"/>
        <v>6</v>
      </c>
      <c r="D289" s="41">
        <f t="shared" si="140"/>
        <v>2</v>
      </c>
      <c r="E289" s="41">
        <f t="shared" si="135"/>
        <v>0</v>
      </c>
      <c r="F289" s="57" t="str">
        <f t="shared" si="131"/>
        <v>TRAMO ESTACIÓN INTERMEDIA LA VICTORIA A ALTAMIRA ALTERNATIVA 3</v>
      </c>
      <c r="G289" s="57" t="str">
        <f t="shared" si="132"/>
        <v>ESTACIÓN RETORNO ALTAMIRA</v>
      </c>
      <c r="H289" s="57" t="str">
        <f t="shared" si="133"/>
        <v>ESPACIO PUBLICO - ESTACIÓN ALTAMIRA</v>
      </c>
      <c r="I289" s="289">
        <f t="shared" si="134"/>
        <v>5006002000</v>
      </c>
      <c r="J289" s="377" t="s">
        <v>98</v>
      </c>
      <c r="K289" s="283"/>
      <c r="L289" s="40"/>
      <c r="M289" s="43" t="s">
        <v>110</v>
      </c>
      <c r="N289" s="76"/>
      <c r="O289" s="11"/>
      <c r="P289" s="55"/>
      <c r="Q289" s="108"/>
      <c r="R289" s="362">
        <f>+T289</f>
        <v>604423351.5128969</v>
      </c>
      <c r="S289" s="108"/>
      <c r="T289" s="69">
        <f>Z289</f>
        <v>604423351.5128969</v>
      </c>
      <c r="U289" s="3"/>
      <c r="V289" s="3"/>
      <c r="W289" s="408"/>
      <c r="X289" s="365">
        <f t="shared" si="126"/>
        <v>992205032.70111918</v>
      </c>
      <c r="Y289" s="365">
        <f t="shared" si="127"/>
        <v>440488657.70111924</v>
      </c>
      <c r="Z289" s="365">
        <f t="shared" si="128"/>
        <v>604423351.5128969</v>
      </c>
    </row>
    <row r="290" spans="1:26" s="23" customFormat="1" ht="15" customHeight="1">
      <c r="A290" s="72">
        <v>18</v>
      </c>
      <c r="B290" s="41">
        <f t="shared" si="129"/>
        <v>5</v>
      </c>
      <c r="C290" s="41">
        <f t="shared" si="130"/>
        <v>6</v>
      </c>
      <c r="D290" s="41">
        <f t="shared" si="140"/>
        <v>2</v>
      </c>
      <c r="E290" s="41">
        <f t="shared" si="135"/>
        <v>1</v>
      </c>
      <c r="F290" s="57" t="str">
        <f t="shared" si="131"/>
        <v>TRAMO ESTACIÓN INTERMEDIA LA VICTORIA A ALTAMIRA ALTERNATIVA 3</v>
      </c>
      <c r="G290" s="57" t="str">
        <f t="shared" si="132"/>
        <v>ESTACIÓN RETORNO ALTAMIRA</v>
      </c>
      <c r="H290" s="57" t="str">
        <f t="shared" si="133"/>
        <v>ESPACIO PUBLICO - ESTACIÓN ALTAMIRA</v>
      </c>
      <c r="I290" s="289">
        <f t="shared" si="134"/>
        <v>5006002001</v>
      </c>
      <c r="J290" s="377" t="s">
        <v>98</v>
      </c>
      <c r="K290" s="283"/>
      <c r="L290" s="40"/>
      <c r="M290" s="40"/>
      <c r="N290" s="284" t="s">
        <v>304</v>
      </c>
      <c r="O290" s="55" t="s">
        <v>2</v>
      </c>
      <c r="P290" s="55">
        <f>+[27]Cantidades!$J$31</f>
        <v>2665</v>
      </c>
      <c r="Q290" s="363">
        <f>+VLOOKUP(N290,'[28]Indice Estaciones-Espacio Públi'!$E$5:$P$50,12,FALSE)</f>
        <v>61513.956402167983</v>
      </c>
      <c r="R290" s="363">
        <f t="shared" ref="R290:R292" si="142">+S290</f>
        <v>163934693.81177768</v>
      </c>
      <c r="S290" s="108">
        <f t="shared" si="139"/>
        <v>163934693.81177768</v>
      </c>
      <c r="T290" s="3"/>
      <c r="U290" s="3"/>
      <c r="V290" s="3"/>
      <c r="W290" s="408"/>
      <c r="X290" s="365">
        <f t="shared" si="126"/>
        <v>972462263.1087296</v>
      </c>
      <c r="Y290" s="365">
        <f t="shared" si="127"/>
        <v>420745888.1087296</v>
      </c>
      <c r="Z290" s="365">
        <f t="shared" si="128"/>
        <v>440488657.70111924</v>
      </c>
    </row>
    <row r="291" spans="1:26" s="23" customFormat="1" ht="15" customHeight="1">
      <c r="A291" s="72">
        <v>19</v>
      </c>
      <c r="B291" s="41">
        <f t="shared" si="129"/>
        <v>5</v>
      </c>
      <c r="C291" s="41">
        <f t="shared" si="130"/>
        <v>6</v>
      </c>
      <c r="D291" s="41">
        <f t="shared" si="140"/>
        <v>2</v>
      </c>
      <c r="E291" s="41">
        <f t="shared" si="135"/>
        <v>2</v>
      </c>
      <c r="F291" s="57" t="str">
        <f t="shared" si="131"/>
        <v>TRAMO ESTACIÓN INTERMEDIA LA VICTORIA A ALTAMIRA ALTERNATIVA 3</v>
      </c>
      <c r="G291" s="57" t="str">
        <f t="shared" si="132"/>
        <v>ESTACIÓN RETORNO ALTAMIRA</v>
      </c>
      <c r="H291" s="57" t="str">
        <f t="shared" si="133"/>
        <v>ESPACIO PUBLICO - ESTACIÓN ALTAMIRA</v>
      </c>
      <c r="I291" s="289">
        <f t="shared" si="134"/>
        <v>5006002002</v>
      </c>
      <c r="J291" s="377" t="s">
        <v>98</v>
      </c>
      <c r="K291" s="283"/>
      <c r="L291" s="40"/>
      <c r="M291" s="40"/>
      <c r="N291" s="284" t="s">
        <v>312</v>
      </c>
      <c r="O291" s="11" t="s">
        <v>2</v>
      </c>
      <c r="P291" s="55">
        <f>+$P$290</f>
        <v>2665</v>
      </c>
      <c r="Q291" s="363">
        <f>+VLOOKUP(N291,'[28]Indice Estaciones-Espacio Públi'!$E$5:$P$50,12,FALSE)</f>
        <v>7408.1687025852243</v>
      </c>
      <c r="R291" s="363">
        <f t="shared" si="142"/>
        <v>19742769.592389625</v>
      </c>
      <c r="S291" s="108">
        <f t="shared" si="139"/>
        <v>19742769.592389625</v>
      </c>
      <c r="T291" s="3"/>
      <c r="U291" s="3"/>
      <c r="V291" s="3"/>
      <c r="W291" s="408"/>
      <c r="X291" s="365">
        <f t="shared" si="126"/>
        <v>551716375</v>
      </c>
      <c r="Y291" s="365">
        <f t="shared" si="127"/>
        <v>551716375</v>
      </c>
      <c r="Z291" s="365">
        <f t="shared" si="128"/>
        <v>420745888.1087296</v>
      </c>
    </row>
    <row r="292" spans="1:26" s="23" customFormat="1" ht="15" customHeight="1">
      <c r="A292" s="72">
        <v>18</v>
      </c>
      <c r="B292" s="41">
        <f t="shared" si="129"/>
        <v>5</v>
      </c>
      <c r="C292" s="41">
        <f t="shared" si="130"/>
        <v>6</v>
      </c>
      <c r="D292" s="41">
        <f t="shared" si="140"/>
        <v>2</v>
      </c>
      <c r="E292" s="41">
        <f t="shared" si="135"/>
        <v>3</v>
      </c>
      <c r="F292" s="57" t="str">
        <f t="shared" si="131"/>
        <v>TRAMO ESTACIÓN INTERMEDIA LA VICTORIA A ALTAMIRA ALTERNATIVA 3</v>
      </c>
      <c r="G292" s="57" t="str">
        <f t="shared" si="132"/>
        <v>ESTACIÓN RETORNO ALTAMIRA</v>
      </c>
      <c r="H292" s="57" t="str">
        <f t="shared" si="133"/>
        <v>ESPACIO PUBLICO - ESTACIÓN ALTAMIRA</v>
      </c>
      <c r="I292" s="289">
        <f t="shared" si="134"/>
        <v>5006002003</v>
      </c>
      <c r="J292" s="377" t="s">
        <v>98</v>
      </c>
      <c r="K292" s="283"/>
      <c r="L292" s="40"/>
      <c r="M292" s="40"/>
      <c r="N292" s="284" t="s">
        <v>70</v>
      </c>
      <c r="O292" s="11" t="s">
        <v>2</v>
      </c>
      <c r="P292" s="55">
        <f t="shared" ref="P292" si="143">+$P$290</f>
        <v>2665</v>
      </c>
      <c r="Q292" s="363">
        <f>+VLOOKUP(N292,'[28]Indice Estaciones-Espacio Públi'!$E$5:$P$50,12,FALSE)</f>
        <v>157878.38202954206</v>
      </c>
      <c r="R292" s="363">
        <f t="shared" si="142"/>
        <v>420745888.1087296</v>
      </c>
      <c r="S292" s="108">
        <f t="shared" si="139"/>
        <v>420745888.1087296</v>
      </c>
      <c r="T292" s="3"/>
      <c r="U292" s="3"/>
      <c r="V292" s="3"/>
      <c r="W292" s="408"/>
      <c r="X292" s="365">
        <f t="shared" si="126"/>
        <v>551716375</v>
      </c>
      <c r="Y292" s="365">
        <f t="shared" si="127"/>
        <v>551716375</v>
      </c>
      <c r="Z292" s="365">
        <f t="shared" si="128"/>
        <v>551716375</v>
      </c>
    </row>
    <row r="293" spans="1:26" s="280" customFormat="1" ht="15" customHeight="1">
      <c r="A293" s="292"/>
      <c r="B293" s="41">
        <f t="shared" si="129"/>
        <v>5</v>
      </c>
      <c r="C293" s="41">
        <f t="shared" si="130"/>
        <v>7</v>
      </c>
      <c r="D293" s="41">
        <f t="shared" si="140"/>
        <v>0</v>
      </c>
      <c r="E293" s="41">
        <f t="shared" si="135"/>
        <v>0</v>
      </c>
      <c r="F293" s="57" t="str">
        <f t="shared" si="131"/>
        <v>TRAMO ESTACIÓN INTERMEDIA LA VICTORIA A ALTAMIRA ALTERNATIVA 3</v>
      </c>
      <c r="G293" s="57" t="str">
        <f t="shared" si="132"/>
        <v>REDES SECAS EXTERIORES - RAMAL LA VICTORIA A ALTAMIRA</v>
      </c>
      <c r="H293" s="57" t="str">
        <f t="shared" si="133"/>
        <v>INTERFERENCIAS</v>
      </c>
      <c r="I293" s="289">
        <f t="shared" si="134"/>
        <v>5007000000</v>
      </c>
      <c r="J293" s="377" t="s">
        <v>98</v>
      </c>
      <c r="K293" s="283"/>
      <c r="L293" s="367" t="s">
        <v>301</v>
      </c>
      <c r="M293" s="366"/>
      <c r="N293" s="284"/>
      <c r="O293" s="278"/>
      <c r="P293" s="288"/>
      <c r="Q293" s="363"/>
      <c r="R293" s="404">
        <f>+U293</f>
        <v>551716375</v>
      </c>
      <c r="S293" s="108"/>
      <c r="T293" s="277"/>
      <c r="U293" s="277">
        <f>Y293</f>
        <v>551716375</v>
      </c>
      <c r="V293" s="277"/>
      <c r="W293" s="408"/>
      <c r="X293" s="365">
        <f t="shared" si="126"/>
        <v>18970850349.155758</v>
      </c>
      <c r="Y293" s="365">
        <f t="shared" si="127"/>
        <v>551716375</v>
      </c>
      <c r="Z293" s="365">
        <f t="shared" si="128"/>
        <v>551716375</v>
      </c>
    </row>
    <row r="294" spans="1:26" s="280" customFormat="1" ht="15" customHeight="1">
      <c r="A294" s="292"/>
      <c r="B294" s="41">
        <f t="shared" si="129"/>
        <v>5</v>
      </c>
      <c r="C294" s="41">
        <f t="shared" si="130"/>
        <v>7</v>
      </c>
      <c r="D294" s="41">
        <f t="shared" si="140"/>
        <v>1</v>
      </c>
      <c r="E294" s="41">
        <f t="shared" si="135"/>
        <v>0</v>
      </c>
      <c r="F294" s="57" t="str">
        <f t="shared" si="131"/>
        <v>TRAMO ESTACIÓN INTERMEDIA LA VICTORIA A ALTAMIRA ALTERNATIVA 3</v>
      </c>
      <c r="G294" s="57" t="str">
        <f t="shared" si="132"/>
        <v>REDES SECAS EXTERIORES - RAMAL LA VICTORIA A ALTAMIRA</v>
      </c>
      <c r="H294" s="57" t="str">
        <f t="shared" si="133"/>
        <v>INTERFERENCIAS</v>
      </c>
      <c r="I294" s="289">
        <f t="shared" si="134"/>
        <v>5007001000</v>
      </c>
      <c r="J294" s="377" t="s">
        <v>98</v>
      </c>
      <c r="K294" s="283"/>
      <c r="L294" s="367"/>
      <c r="M294" s="367" t="s">
        <v>299</v>
      </c>
      <c r="N294" s="284"/>
      <c r="O294" s="278"/>
      <c r="P294" s="288"/>
      <c r="Q294" s="363"/>
      <c r="R294" s="404">
        <f>+T294</f>
        <v>551716375</v>
      </c>
      <c r="S294" s="108"/>
      <c r="T294" s="69">
        <f>Z294</f>
        <v>551716375</v>
      </c>
      <c r="U294" s="277"/>
      <c r="V294" s="277"/>
      <c r="W294" s="408"/>
      <c r="X294" s="365">
        <f t="shared" si="126"/>
        <v>18419133974.155758</v>
      </c>
      <c r="Y294" s="365">
        <f t="shared" si="127"/>
        <v>586154084.59091341</v>
      </c>
      <c r="Z294" s="365">
        <f t="shared" si="128"/>
        <v>551716375</v>
      </c>
    </row>
    <row r="295" spans="1:26" s="280" customFormat="1" ht="51">
      <c r="A295" s="292"/>
      <c r="B295" s="41">
        <f t="shared" si="129"/>
        <v>5</v>
      </c>
      <c r="C295" s="41">
        <f t="shared" si="130"/>
        <v>7</v>
      </c>
      <c r="D295" s="41">
        <f t="shared" si="140"/>
        <v>1</v>
      </c>
      <c r="E295" s="41">
        <f t="shared" si="135"/>
        <v>1</v>
      </c>
      <c r="F295" s="57" t="str">
        <f t="shared" si="131"/>
        <v>TRAMO ESTACIÓN INTERMEDIA LA VICTORIA A ALTAMIRA ALTERNATIVA 3</v>
      </c>
      <c r="G295" s="57" t="str">
        <f t="shared" si="132"/>
        <v>REDES SECAS EXTERIORES - RAMAL LA VICTORIA A ALTAMIRA</v>
      </c>
      <c r="H295" s="57" t="str">
        <f t="shared" si="133"/>
        <v>INTERFERENCIAS</v>
      </c>
      <c r="I295" s="289">
        <f t="shared" si="134"/>
        <v>5007001001</v>
      </c>
      <c r="J295" s="377" t="s">
        <v>98</v>
      </c>
      <c r="K295" s="283"/>
      <c r="L295" s="366"/>
      <c r="M295" s="366"/>
      <c r="N295" s="368" t="s">
        <v>305</v>
      </c>
      <c r="O295" s="278" t="s">
        <v>62</v>
      </c>
      <c r="P295" s="288">
        <f>+'[29]RESUMEN TRAMOS'!$E$9</f>
        <v>644</v>
      </c>
      <c r="Q295" s="363">
        <f>+'[29]RESUMEN TRAMOS'!$H$9</f>
        <v>856702.44565217395</v>
      </c>
      <c r="R295" s="363">
        <f>+S295</f>
        <v>551716375</v>
      </c>
      <c r="S295" s="108">
        <f>+P295*Q295</f>
        <v>551716375</v>
      </c>
      <c r="T295" s="277"/>
      <c r="U295" s="277"/>
      <c r="V295" s="277"/>
      <c r="W295" s="408"/>
      <c r="X295" s="365">
        <f t="shared" si="126"/>
        <v>18419133974.155758</v>
      </c>
      <c r="Y295" s="365">
        <f t="shared" si="127"/>
        <v>586154084.59091341</v>
      </c>
      <c r="Z295" s="365">
        <f t="shared" si="128"/>
        <v>586154084.59091341</v>
      </c>
    </row>
    <row r="296" spans="1:26" s="71" customFormat="1" ht="15" customHeight="1">
      <c r="A296" s="72">
        <v>555</v>
      </c>
      <c r="B296" s="41">
        <f t="shared" si="129"/>
        <v>6</v>
      </c>
      <c r="C296" s="41">
        <f t="shared" si="130"/>
        <v>0</v>
      </c>
      <c r="D296" s="41">
        <f t="shared" si="140"/>
        <v>0</v>
      </c>
      <c r="E296" s="41">
        <f t="shared" si="135"/>
        <v>0</v>
      </c>
      <c r="F296" s="57" t="str">
        <f t="shared" si="131"/>
        <v>TRAMO ESTACIÓN INTERMEDIA LA VICTORIA A ALTAMIRA ALTERNATIVA 5</v>
      </c>
      <c r="G296" s="57" t="str">
        <f t="shared" si="132"/>
        <v>REDES SECAS EXTERIORES - RAMAL LA VICTORIA A ALTAMIRA</v>
      </c>
      <c r="H296" s="57" t="str">
        <f t="shared" si="133"/>
        <v>INTERFERENCIAS</v>
      </c>
      <c r="I296" s="289">
        <f t="shared" si="134"/>
        <v>6000000000</v>
      </c>
      <c r="J296" s="377" t="s">
        <v>99</v>
      </c>
      <c r="K296" s="294" t="s">
        <v>79</v>
      </c>
      <c r="L296" s="81"/>
      <c r="M296" s="81"/>
      <c r="N296" s="82"/>
      <c r="O296" s="83"/>
      <c r="P296" s="84"/>
      <c r="Q296" s="361"/>
      <c r="R296" s="399">
        <f>+V296</f>
        <v>18419133974.155758</v>
      </c>
      <c r="S296" s="361"/>
      <c r="T296" s="85"/>
      <c r="U296" s="85"/>
      <c r="V296" s="85">
        <f>+X296</f>
        <v>18419133974.155758</v>
      </c>
      <c r="W296" s="407"/>
      <c r="X296" s="365">
        <f t="shared" si="126"/>
        <v>18419133974.155758</v>
      </c>
      <c r="Y296" s="365">
        <f t="shared" si="127"/>
        <v>586154084.59091341</v>
      </c>
      <c r="Z296" s="365">
        <f t="shared" si="128"/>
        <v>586154084.59091341</v>
      </c>
    </row>
    <row r="297" spans="1:26" s="23" customFormat="1" ht="15" customHeight="1">
      <c r="A297" s="72">
        <v>21</v>
      </c>
      <c r="B297" s="41">
        <f t="shared" si="129"/>
        <v>6</v>
      </c>
      <c r="C297" s="41">
        <f t="shared" si="130"/>
        <v>1</v>
      </c>
      <c r="D297" s="41">
        <f t="shared" si="140"/>
        <v>0</v>
      </c>
      <c r="E297" s="41">
        <f t="shared" si="135"/>
        <v>0</v>
      </c>
      <c r="F297" s="57" t="str">
        <f t="shared" si="131"/>
        <v>TRAMO ESTACIÓN INTERMEDIA LA VICTORIA A ALTAMIRA ALTERNATIVA 5</v>
      </c>
      <c r="G297" s="57" t="str">
        <f t="shared" si="132"/>
        <v>GEOTECNIA - RAMAL LA VICTORIA A ALTAMIRA</v>
      </c>
      <c r="H297" s="57" t="str">
        <f t="shared" si="133"/>
        <v>GEOTECNIA</v>
      </c>
      <c r="I297" s="289">
        <f t="shared" si="134"/>
        <v>6001000000</v>
      </c>
      <c r="J297" s="377" t="s">
        <v>99</v>
      </c>
      <c r="K297" s="285"/>
      <c r="L297" s="43" t="s">
        <v>103</v>
      </c>
      <c r="M297" s="43"/>
      <c r="N297" s="76"/>
      <c r="O297" s="11"/>
      <c r="P297" s="55"/>
      <c r="Q297" s="108"/>
      <c r="R297" s="362">
        <f>+U297</f>
        <v>586154084.59091341</v>
      </c>
      <c r="S297" s="108"/>
      <c r="T297" s="3"/>
      <c r="U297" s="3">
        <f>Y297</f>
        <v>586154084.59091341</v>
      </c>
      <c r="V297" s="3"/>
      <c r="W297" s="408"/>
      <c r="X297" s="365">
        <f t="shared" si="126"/>
        <v>18419133974.155758</v>
      </c>
      <c r="Y297" s="365">
        <f t="shared" si="127"/>
        <v>586154084.59091341</v>
      </c>
      <c r="Z297" s="365">
        <f t="shared" si="128"/>
        <v>586154084.59091341</v>
      </c>
    </row>
    <row r="298" spans="1:26" s="280" customFormat="1" ht="15" customHeight="1">
      <c r="A298" s="292"/>
      <c r="B298" s="41">
        <f t="shared" si="129"/>
        <v>6</v>
      </c>
      <c r="C298" s="41">
        <f t="shared" si="130"/>
        <v>1</v>
      </c>
      <c r="D298" s="41">
        <f t="shared" si="140"/>
        <v>1</v>
      </c>
      <c r="E298" s="41">
        <f t="shared" si="135"/>
        <v>0</v>
      </c>
      <c r="F298" s="57" t="str">
        <f t="shared" si="131"/>
        <v>TRAMO ESTACIÓN INTERMEDIA LA VICTORIA A ALTAMIRA ALTERNATIVA 5</v>
      </c>
      <c r="G298" s="57" t="str">
        <f t="shared" si="132"/>
        <v>GEOTECNIA - RAMAL LA VICTORIA A ALTAMIRA</v>
      </c>
      <c r="H298" s="57" t="str">
        <f t="shared" si="133"/>
        <v>GEOTECNIA</v>
      </c>
      <c r="I298" s="289">
        <f t="shared" si="134"/>
        <v>6001001000</v>
      </c>
      <c r="J298" s="377" t="s">
        <v>99</v>
      </c>
      <c r="K298" s="285"/>
      <c r="L298" s="43"/>
      <c r="M298" s="43" t="s">
        <v>317</v>
      </c>
      <c r="N298" s="381"/>
      <c r="O298" s="278"/>
      <c r="P298" s="288"/>
      <c r="Q298" s="108"/>
      <c r="R298" s="362">
        <f>+T298</f>
        <v>586154084.59091341</v>
      </c>
      <c r="S298" s="108"/>
      <c r="T298" s="69">
        <f>Z298</f>
        <v>586154084.59091341</v>
      </c>
      <c r="U298" s="277"/>
      <c r="V298" s="277"/>
      <c r="W298" s="408"/>
      <c r="X298" s="365">
        <f t="shared" si="126"/>
        <v>18418713491.475632</v>
      </c>
      <c r="Y298" s="365">
        <f t="shared" si="127"/>
        <v>585733601.91078854</v>
      </c>
      <c r="Z298" s="365">
        <f t="shared" si="128"/>
        <v>586154084.59091341</v>
      </c>
    </row>
    <row r="299" spans="1:26" s="23" customFormat="1" ht="15" customHeight="1">
      <c r="A299" s="72">
        <v>22</v>
      </c>
      <c r="B299" s="41">
        <f t="shared" si="129"/>
        <v>6</v>
      </c>
      <c r="C299" s="41">
        <f t="shared" si="130"/>
        <v>1</v>
      </c>
      <c r="D299" s="41">
        <f t="shared" si="140"/>
        <v>1</v>
      </c>
      <c r="E299" s="41">
        <f t="shared" si="135"/>
        <v>1</v>
      </c>
      <c r="F299" s="57" t="str">
        <f t="shared" si="131"/>
        <v>TRAMO ESTACIÓN INTERMEDIA LA VICTORIA A ALTAMIRA ALTERNATIVA 5</v>
      </c>
      <c r="G299" s="57" t="str">
        <f t="shared" si="132"/>
        <v>GEOTECNIA - RAMAL LA VICTORIA A ALTAMIRA</v>
      </c>
      <c r="H299" s="57" t="str">
        <f t="shared" si="133"/>
        <v>GEOTECNIA</v>
      </c>
      <c r="I299" s="289">
        <f t="shared" si="134"/>
        <v>6001001001</v>
      </c>
      <c r="J299" s="377" t="s">
        <v>99</v>
      </c>
      <c r="K299" s="283"/>
      <c r="L299" s="43"/>
      <c r="M299" s="43"/>
      <c r="N299" s="284" t="s">
        <v>28</v>
      </c>
      <c r="O299" s="278" t="s">
        <v>69</v>
      </c>
      <c r="P299" s="288">
        <f>+[28]LongTramos!$H$18</f>
        <v>0.42552198763560012</v>
      </c>
      <c r="Q299" s="363">
        <f>+VLOOKUP(N299,'[28]Indice Geotecnia'!$E$6:$P$25,12,FALSE)*[28]InfoGeneral!$E$29</f>
        <v>988157.3510719589</v>
      </c>
      <c r="R299" s="363">
        <f t="shared" ref="R299:R301" si="144">+S299</f>
        <v>420482.68012486945</v>
      </c>
      <c r="S299" s="108">
        <f t="shared" ref="S299:S321" si="145">+P299*Q299</f>
        <v>420482.68012486945</v>
      </c>
      <c r="T299" s="3"/>
      <c r="U299" s="3"/>
      <c r="V299" s="3"/>
      <c r="W299" s="408"/>
      <c r="X299" s="365">
        <f t="shared" si="126"/>
        <v>18417697726.857727</v>
      </c>
      <c r="Y299" s="365">
        <f t="shared" si="127"/>
        <v>584717837.29288292</v>
      </c>
      <c r="Z299" s="365">
        <f t="shared" si="128"/>
        <v>585733601.91078854</v>
      </c>
    </row>
    <row r="300" spans="1:26" s="23" customFormat="1" ht="15" customHeight="1">
      <c r="A300" s="72">
        <v>22</v>
      </c>
      <c r="B300" s="41">
        <f t="shared" si="129"/>
        <v>6</v>
      </c>
      <c r="C300" s="41">
        <f t="shared" si="130"/>
        <v>1</v>
      </c>
      <c r="D300" s="41">
        <f t="shared" si="140"/>
        <v>1</v>
      </c>
      <c r="E300" s="41">
        <f t="shared" si="135"/>
        <v>2</v>
      </c>
      <c r="F300" s="57" t="str">
        <f t="shared" si="131"/>
        <v>TRAMO ESTACIÓN INTERMEDIA LA VICTORIA A ALTAMIRA ALTERNATIVA 5</v>
      </c>
      <c r="G300" s="57" t="str">
        <f t="shared" si="132"/>
        <v>GEOTECNIA - RAMAL LA VICTORIA A ALTAMIRA</v>
      </c>
      <c r="H300" s="57" t="str">
        <f t="shared" si="133"/>
        <v>GEOTECNIA</v>
      </c>
      <c r="I300" s="289">
        <f t="shared" si="134"/>
        <v>6001001002</v>
      </c>
      <c r="J300" s="377" t="s">
        <v>99</v>
      </c>
      <c r="K300" s="283"/>
      <c r="L300" s="43"/>
      <c r="M300" s="43"/>
      <c r="N300" s="284" t="s">
        <v>314</v>
      </c>
      <c r="O300" s="278" t="s">
        <v>69</v>
      </c>
      <c r="P300" s="288">
        <f>+[28]LongTramos!$H$18</f>
        <v>0.42552198763560012</v>
      </c>
      <c r="Q300" s="363">
        <f>+VLOOKUP(N300,'[28]Indice Geotecnia'!$E$6:$P$25,12,FALSE)*[28]InfoGeneral!$E$29</f>
        <v>2387102.540927799</v>
      </c>
      <c r="R300" s="363">
        <f t="shared" si="144"/>
        <v>1015764.6179055885</v>
      </c>
      <c r="S300" s="108">
        <f t="shared" si="145"/>
        <v>1015764.6179055885</v>
      </c>
      <c r="T300" s="3"/>
      <c r="U300" s="3"/>
      <c r="V300" s="3"/>
      <c r="W300" s="408"/>
      <c r="X300" s="365">
        <f t="shared" si="126"/>
        <v>17832979889.564846</v>
      </c>
      <c r="Y300" s="365">
        <f t="shared" si="127"/>
        <v>5048862745.8693829</v>
      </c>
      <c r="Z300" s="365">
        <f t="shared" si="128"/>
        <v>584717837.29288292</v>
      </c>
    </row>
    <row r="301" spans="1:26" s="23" customFormat="1" ht="15" customHeight="1">
      <c r="A301" s="72">
        <v>22</v>
      </c>
      <c r="B301" s="41">
        <f t="shared" si="129"/>
        <v>6</v>
      </c>
      <c r="C301" s="41">
        <f t="shared" si="130"/>
        <v>1</v>
      </c>
      <c r="D301" s="41">
        <f t="shared" si="140"/>
        <v>1</v>
      </c>
      <c r="E301" s="41">
        <f t="shared" si="135"/>
        <v>3</v>
      </c>
      <c r="F301" s="57" t="str">
        <f t="shared" si="131"/>
        <v>TRAMO ESTACIÓN INTERMEDIA LA VICTORIA A ALTAMIRA ALTERNATIVA 5</v>
      </c>
      <c r="G301" s="57" t="str">
        <f t="shared" si="132"/>
        <v>GEOTECNIA - RAMAL LA VICTORIA A ALTAMIRA</v>
      </c>
      <c r="H301" s="57" t="str">
        <f t="shared" si="133"/>
        <v>GEOTECNIA</v>
      </c>
      <c r="I301" s="289">
        <f t="shared" si="134"/>
        <v>6001001003</v>
      </c>
      <c r="J301" s="377" t="s">
        <v>99</v>
      </c>
      <c r="K301" s="283"/>
      <c r="L301" s="43"/>
      <c r="M301" s="43"/>
      <c r="N301" s="284" t="s">
        <v>72</v>
      </c>
      <c r="O301" s="278" t="s">
        <v>69</v>
      </c>
      <c r="P301" s="288">
        <f>+[28]LongTramos!$H$18</f>
        <v>0.42552198763560012</v>
      </c>
      <c r="Q301" s="363">
        <f>+VLOOKUP(N301,'[28]Indice Geotecnia'!$E$6:$P$25,12,FALSE)*[28]InfoGeneral!$E$29</f>
        <v>1374118974.5372493</v>
      </c>
      <c r="R301" s="363">
        <f t="shared" si="144"/>
        <v>584717837.29288292</v>
      </c>
      <c r="S301" s="108">
        <f t="shared" si="145"/>
        <v>584717837.29288292</v>
      </c>
      <c r="T301" s="3"/>
      <c r="U301" s="3"/>
      <c r="V301" s="3"/>
      <c r="W301" s="408"/>
      <c r="X301" s="365">
        <f t="shared" si="126"/>
        <v>17832979889.564846</v>
      </c>
      <c r="Y301" s="365">
        <f t="shared" si="127"/>
        <v>5048862745.8693829</v>
      </c>
      <c r="Z301" s="365">
        <f t="shared" si="128"/>
        <v>4735187501.611968</v>
      </c>
    </row>
    <row r="302" spans="1:26" s="23" customFormat="1" ht="15" customHeight="1">
      <c r="A302" s="72">
        <v>26</v>
      </c>
      <c r="B302" s="41">
        <f t="shared" si="129"/>
        <v>6</v>
      </c>
      <c r="C302" s="41">
        <f t="shared" si="130"/>
        <v>2</v>
      </c>
      <c r="D302" s="41">
        <f t="shared" si="140"/>
        <v>0</v>
      </c>
      <c r="E302" s="41">
        <f t="shared" si="135"/>
        <v>0</v>
      </c>
      <c r="F302" s="57" t="str">
        <f t="shared" si="131"/>
        <v>TRAMO ESTACIÓN INTERMEDIA LA VICTORIA A ALTAMIRA ALTERNATIVA 5</v>
      </c>
      <c r="G302" s="57" t="str">
        <f t="shared" si="132"/>
        <v>PILONAS - RAMAL LA VICTORIA A ALTAMIRA</v>
      </c>
      <c r="H302" s="57" t="str">
        <f t="shared" si="133"/>
        <v>ESTRUCTURA DE PILONAS</v>
      </c>
      <c r="I302" s="289">
        <f t="shared" si="134"/>
        <v>6002000000</v>
      </c>
      <c r="J302" s="377" t="s">
        <v>99</v>
      </c>
      <c r="K302" s="283"/>
      <c r="L302" s="43" t="s">
        <v>104</v>
      </c>
      <c r="M302" s="43"/>
      <c r="N302" s="76"/>
      <c r="O302" s="11"/>
      <c r="P302" s="55"/>
      <c r="Q302" s="108"/>
      <c r="R302" s="362">
        <f>+U302</f>
        <v>5048862745.8693829</v>
      </c>
      <c r="S302" s="108"/>
      <c r="T302" s="3"/>
      <c r="U302" s="3">
        <f>Y302</f>
        <v>5048862745.8693829</v>
      </c>
      <c r="V302" s="3"/>
      <c r="W302" s="408"/>
      <c r="X302" s="365">
        <f t="shared" si="126"/>
        <v>17832979889.564846</v>
      </c>
      <c r="Y302" s="365">
        <f t="shared" si="127"/>
        <v>5048862745.8693829</v>
      </c>
      <c r="Z302" s="365">
        <f t="shared" si="128"/>
        <v>4735187501.611968</v>
      </c>
    </row>
    <row r="303" spans="1:26" s="23" customFormat="1" ht="15" customHeight="1">
      <c r="A303" s="72">
        <v>26</v>
      </c>
      <c r="B303" s="41">
        <f t="shared" si="129"/>
        <v>6</v>
      </c>
      <c r="C303" s="41">
        <f t="shared" si="130"/>
        <v>2</v>
      </c>
      <c r="D303" s="41">
        <f t="shared" si="140"/>
        <v>1</v>
      </c>
      <c r="E303" s="41">
        <f t="shared" si="135"/>
        <v>0</v>
      </c>
      <c r="F303" s="57" t="str">
        <f t="shared" si="131"/>
        <v>TRAMO ESTACIÓN INTERMEDIA LA VICTORIA A ALTAMIRA ALTERNATIVA 5</v>
      </c>
      <c r="G303" s="57" t="str">
        <f t="shared" si="132"/>
        <v>PILONAS - RAMAL LA VICTORIA A ALTAMIRA</v>
      </c>
      <c r="H303" s="57" t="str">
        <f t="shared" si="133"/>
        <v>ESTRUCTURA DE PILONAS</v>
      </c>
      <c r="I303" s="289">
        <f t="shared" si="134"/>
        <v>6002001000</v>
      </c>
      <c r="J303" s="377" t="s">
        <v>99</v>
      </c>
      <c r="K303" s="283"/>
      <c r="L303" s="43"/>
      <c r="M303" s="43" t="s">
        <v>75</v>
      </c>
      <c r="N303" s="76"/>
      <c r="O303" s="11"/>
      <c r="P303" s="55"/>
      <c r="Q303" s="108"/>
      <c r="R303" s="362">
        <f>+T303</f>
        <v>4735187501.611968</v>
      </c>
      <c r="S303" s="108"/>
      <c r="T303" s="69">
        <f>Z303</f>
        <v>4735187501.611968</v>
      </c>
      <c r="U303" s="3"/>
      <c r="V303" s="3"/>
      <c r="W303" s="408"/>
      <c r="X303" s="365">
        <f t="shared" si="126"/>
        <v>17367884484.725307</v>
      </c>
      <c r="Y303" s="365">
        <f t="shared" si="127"/>
        <v>4583767341.0298424</v>
      </c>
      <c r="Z303" s="365">
        <f t="shared" si="128"/>
        <v>4735187501.611968</v>
      </c>
    </row>
    <row r="304" spans="1:26" s="23" customFormat="1" ht="15" customHeight="1">
      <c r="A304" s="72">
        <v>27</v>
      </c>
      <c r="B304" s="41">
        <f t="shared" si="129"/>
        <v>6</v>
      </c>
      <c r="C304" s="41">
        <f t="shared" si="130"/>
        <v>2</v>
      </c>
      <c r="D304" s="41">
        <f t="shared" si="140"/>
        <v>1</v>
      </c>
      <c r="E304" s="41">
        <f t="shared" si="135"/>
        <v>1</v>
      </c>
      <c r="F304" s="57" t="str">
        <f t="shared" si="131"/>
        <v>TRAMO ESTACIÓN INTERMEDIA LA VICTORIA A ALTAMIRA ALTERNATIVA 5</v>
      </c>
      <c r="G304" s="57" t="str">
        <f t="shared" si="132"/>
        <v>PILONAS - RAMAL LA VICTORIA A ALTAMIRA</v>
      </c>
      <c r="H304" s="57" t="str">
        <f t="shared" si="133"/>
        <v>ESTRUCTURA DE PILONAS</v>
      </c>
      <c r="I304" s="289">
        <f t="shared" si="134"/>
        <v>6002001001</v>
      </c>
      <c r="J304" s="377" t="s">
        <v>99</v>
      </c>
      <c r="K304" s="283"/>
      <c r="L304" s="43"/>
      <c r="M304" s="43"/>
      <c r="N304" s="284" t="s">
        <v>304</v>
      </c>
      <c r="O304" s="59" t="s">
        <v>155</v>
      </c>
      <c r="P304" s="59">
        <f>+[27]Cantidades!$J$33</f>
        <v>9</v>
      </c>
      <c r="Q304" s="363">
        <f>+VLOOKUP(N304,'[28]Indice Pilonas-Estructura'!$E$4:$P$37,12,)</f>
        <v>51677267.204393364</v>
      </c>
      <c r="R304" s="363">
        <f t="shared" ref="R304:R307" si="146">+S304</f>
        <v>465095404.8395403</v>
      </c>
      <c r="S304" s="108">
        <f t="shared" si="145"/>
        <v>465095404.8395403</v>
      </c>
      <c r="T304" s="3"/>
      <c r="U304" s="3"/>
      <c r="V304" s="3"/>
      <c r="W304" s="408"/>
      <c r="X304" s="365">
        <f t="shared" si="126"/>
        <v>15945787242.929392</v>
      </c>
      <c r="Y304" s="365">
        <f t="shared" si="127"/>
        <v>3161670099.2339272</v>
      </c>
      <c r="Z304" s="365">
        <f t="shared" si="128"/>
        <v>4270092096.7724276</v>
      </c>
    </row>
    <row r="305" spans="1:26" s="280" customFormat="1" ht="15" customHeight="1">
      <c r="A305" s="292"/>
      <c r="B305" s="41">
        <f t="shared" si="129"/>
        <v>6</v>
      </c>
      <c r="C305" s="41">
        <f t="shared" si="130"/>
        <v>2</v>
      </c>
      <c r="D305" s="41">
        <f t="shared" si="140"/>
        <v>1</v>
      </c>
      <c r="E305" s="41">
        <f t="shared" si="135"/>
        <v>2</v>
      </c>
      <c r="F305" s="57" t="str">
        <f t="shared" si="131"/>
        <v>TRAMO ESTACIÓN INTERMEDIA LA VICTORIA A ALTAMIRA ALTERNATIVA 5</v>
      </c>
      <c r="G305" s="57" t="str">
        <f t="shared" si="132"/>
        <v>PILONAS - RAMAL LA VICTORIA A ALTAMIRA</v>
      </c>
      <c r="H305" s="57" t="str">
        <f t="shared" si="133"/>
        <v>ESTRUCTURA DE PILONAS</v>
      </c>
      <c r="I305" s="289">
        <f t="shared" si="134"/>
        <v>6002001002</v>
      </c>
      <c r="J305" s="377" t="s">
        <v>99</v>
      </c>
      <c r="K305" s="283"/>
      <c r="L305" s="43"/>
      <c r="M305" s="43"/>
      <c r="N305" s="284" t="s">
        <v>47</v>
      </c>
      <c r="O305" s="59" t="s">
        <v>155</v>
      </c>
      <c r="P305" s="59">
        <f>+[27]Cantidades!$J$33</f>
        <v>9</v>
      </c>
      <c r="Q305" s="363">
        <f>+VLOOKUP(N305,'[28]Indice Pilonas-Estructura'!$E$4:$P$37,12,)</f>
        <v>158010804.64399055</v>
      </c>
      <c r="R305" s="363">
        <f t="shared" si="146"/>
        <v>1422097241.7959149</v>
      </c>
      <c r="S305" s="108">
        <f t="shared" si="145"/>
        <v>1422097241.7959149</v>
      </c>
      <c r="T305" s="277"/>
      <c r="U305" s="277"/>
      <c r="V305" s="277"/>
      <c r="W305" s="408"/>
      <c r="X305" s="365">
        <f t="shared" si="126"/>
        <v>13105542520.459822</v>
      </c>
      <c r="Y305" s="365">
        <f t="shared" si="127"/>
        <v>321425376.76435745</v>
      </c>
      <c r="Z305" s="365">
        <f t="shared" si="128"/>
        <v>2847994854.9765129</v>
      </c>
    </row>
    <row r="306" spans="1:26" s="23" customFormat="1" ht="15" customHeight="1">
      <c r="A306" s="72">
        <v>28</v>
      </c>
      <c r="B306" s="41">
        <f t="shared" si="129"/>
        <v>6</v>
      </c>
      <c r="C306" s="41">
        <f t="shared" si="130"/>
        <v>2</v>
      </c>
      <c r="D306" s="41">
        <f t="shared" si="140"/>
        <v>1</v>
      </c>
      <c r="E306" s="41">
        <f t="shared" si="135"/>
        <v>3</v>
      </c>
      <c r="F306" s="57" t="str">
        <f t="shared" si="131"/>
        <v>TRAMO ESTACIÓN INTERMEDIA LA VICTORIA A ALTAMIRA ALTERNATIVA 5</v>
      </c>
      <c r="G306" s="57" t="str">
        <f t="shared" si="132"/>
        <v>PILONAS - RAMAL LA VICTORIA A ALTAMIRA</v>
      </c>
      <c r="H306" s="57" t="str">
        <f t="shared" si="133"/>
        <v>ESTRUCTURA DE PILONAS</v>
      </c>
      <c r="I306" s="289">
        <f t="shared" si="134"/>
        <v>6002001003</v>
      </c>
      <c r="J306" s="377" t="s">
        <v>99</v>
      </c>
      <c r="K306" s="283"/>
      <c r="L306" s="43"/>
      <c r="M306" s="43"/>
      <c r="N306" s="284" t="s">
        <v>48</v>
      </c>
      <c r="O306" s="67" t="s">
        <v>155</v>
      </c>
      <c r="P306" s="59">
        <f>+$P$304</f>
        <v>9</v>
      </c>
      <c r="Q306" s="363">
        <f>+VLOOKUP(N306,'[28]Indice Pilonas-Estructura'!$E$4:$P$37,12,)</f>
        <v>315582746.94106328</v>
      </c>
      <c r="R306" s="363">
        <f t="shared" si="146"/>
        <v>2840244722.4695697</v>
      </c>
      <c r="S306" s="108">
        <f t="shared" si="145"/>
        <v>2840244722.4695697</v>
      </c>
      <c r="T306" s="3"/>
      <c r="U306" s="3"/>
      <c r="V306" s="3"/>
      <c r="W306" s="408"/>
      <c r="X306" s="365">
        <f t="shared" si="126"/>
        <v>13097792387.952879</v>
      </c>
      <c r="Y306" s="365">
        <f t="shared" si="127"/>
        <v>313675244.25741422</v>
      </c>
      <c r="Z306" s="365">
        <f t="shared" si="128"/>
        <v>7750132.5069432314</v>
      </c>
    </row>
    <row r="307" spans="1:26" s="23" customFormat="1" ht="15" customHeight="1">
      <c r="A307" s="72">
        <v>30</v>
      </c>
      <c r="B307" s="41">
        <f t="shared" si="129"/>
        <v>6</v>
      </c>
      <c r="C307" s="41">
        <f t="shared" si="130"/>
        <v>2</v>
      </c>
      <c r="D307" s="41">
        <f t="shared" si="140"/>
        <v>1</v>
      </c>
      <c r="E307" s="41">
        <f t="shared" si="135"/>
        <v>4</v>
      </c>
      <c r="F307" s="57" t="str">
        <f t="shared" si="131"/>
        <v>TRAMO ESTACIÓN INTERMEDIA LA VICTORIA A ALTAMIRA ALTERNATIVA 5</v>
      </c>
      <c r="G307" s="57" t="str">
        <f t="shared" si="132"/>
        <v>PILONAS - RAMAL LA VICTORIA A ALTAMIRA</v>
      </c>
      <c r="H307" s="57" t="str">
        <f t="shared" si="133"/>
        <v>ESTRUCTURA DE PILONAS</v>
      </c>
      <c r="I307" s="289">
        <f t="shared" si="134"/>
        <v>6002001004</v>
      </c>
      <c r="J307" s="377" t="s">
        <v>99</v>
      </c>
      <c r="K307" s="283"/>
      <c r="L307" s="43"/>
      <c r="M307" s="43"/>
      <c r="N307" s="284" t="s">
        <v>49</v>
      </c>
      <c r="O307" s="67" t="s">
        <v>155</v>
      </c>
      <c r="P307" s="59">
        <f>+$P$304</f>
        <v>9</v>
      </c>
      <c r="Q307" s="363">
        <f>+VLOOKUP(N307,'[28]Indice Pilonas-Estructura'!$E$4:$P$37,12,)</f>
        <v>861125.83410480351</v>
      </c>
      <c r="R307" s="363">
        <f t="shared" si="146"/>
        <v>7750132.5069432314</v>
      </c>
      <c r="S307" s="108">
        <f t="shared" si="145"/>
        <v>7750132.5069432314</v>
      </c>
      <c r="T307" s="3"/>
      <c r="U307" s="3"/>
      <c r="V307" s="3"/>
      <c r="W307" s="408"/>
      <c r="X307" s="365">
        <f t="shared" si="126"/>
        <v>13097792387.952879</v>
      </c>
      <c r="Y307" s="365">
        <f t="shared" si="127"/>
        <v>313675244.25741422</v>
      </c>
      <c r="Z307" s="365">
        <f t="shared" si="128"/>
        <v>313675244.25741422</v>
      </c>
    </row>
    <row r="308" spans="1:26" s="23" customFormat="1" ht="15" customHeight="1">
      <c r="A308" s="72">
        <v>31</v>
      </c>
      <c r="B308" s="41">
        <f t="shared" si="129"/>
        <v>6</v>
      </c>
      <c r="C308" s="41">
        <f t="shared" si="130"/>
        <v>2</v>
      </c>
      <c r="D308" s="41">
        <f t="shared" si="140"/>
        <v>2</v>
      </c>
      <c r="E308" s="41">
        <f t="shared" si="135"/>
        <v>0</v>
      </c>
      <c r="F308" s="57" t="str">
        <f t="shared" si="131"/>
        <v>TRAMO ESTACIÓN INTERMEDIA LA VICTORIA A ALTAMIRA ALTERNATIVA 5</v>
      </c>
      <c r="G308" s="57" t="str">
        <f t="shared" si="132"/>
        <v>PILONAS - RAMAL LA VICTORIA A ALTAMIRA</v>
      </c>
      <c r="H308" s="57" t="str">
        <f t="shared" si="133"/>
        <v>ESPACIO PÚBLICO PILONAS</v>
      </c>
      <c r="I308" s="289">
        <f t="shared" si="134"/>
        <v>6002002000</v>
      </c>
      <c r="J308" s="377" t="s">
        <v>99</v>
      </c>
      <c r="K308" s="283"/>
      <c r="L308" s="43"/>
      <c r="M308" s="43" t="s">
        <v>76</v>
      </c>
      <c r="N308" s="76"/>
      <c r="O308" s="67"/>
      <c r="P308" s="59"/>
      <c r="Q308" s="364"/>
      <c r="R308" s="406">
        <f>+T308</f>
        <v>313675244.25741422</v>
      </c>
      <c r="S308" s="108"/>
      <c r="T308" s="69">
        <f>Z308</f>
        <v>313675244.25741422</v>
      </c>
      <c r="U308" s="3"/>
      <c r="V308" s="3"/>
      <c r="W308" s="408"/>
      <c r="X308" s="365">
        <f t="shared" si="126"/>
        <v>12891290164.542309</v>
      </c>
      <c r="Y308" s="365">
        <f t="shared" si="127"/>
        <v>107173020.84684323</v>
      </c>
      <c r="Z308" s="365">
        <f t="shared" si="128"/>
        <v>313675244.25741422</v>
      </c>
    </row>
    <row r="309" spans="1:26" s="23" customFormat="1" ht="15" customHeight="1">
      <c r="A309" s="72">
        <v>32</v>
      </c>
      <c r="B309" s="41">
        <f t="shared" si="129"/>
        <v>6</v>
      </c>
      <c r="C309" s="41">
        <f t="shared" si="130"/>
        <v>2</v>
      </c>
      <c r="D309" s="41">
        <f t="shared" si="140"/>
        <v>2</v>
      </c>
      <c r="E309" s="41">
        <f t="shared" si="135"/>
        <v>1</v>
      </c>
      <c r="F309" s="57" t="str">
        <f t="shared" si="131"/>
        <v>TRAMO ESTACIÓN INTERMEDIA LA VICTORIA A ALTAMIRA ALTERNATIVA 5</v>
      </c>
      <c r="G309" s="57" t="str">
        <f t="shared" si="132"/>
        <v>PILONAS - RAMAL LA VICTORIA A ALTAMIRA</v>
      </c>
      <c r="H309" s="57" t="str">
        <f t="shared" si="133"/>
        <v>ESPACIO PÚBLICO PILONAS</v>
      </c>
      <c r="I309" s="289">
        <f t="shared" si="134"/>
        <v>6002002001</v>
      </c>
      <c r="J309" s="377" t="s">
        <v>99</v>
      </c>
      <c r="K309" s="283"/>
      <c r="L309" s="43"/>
      <c r="M309" s="43"/>
      <c r="N309" s="284" t="s">
        <v>304</v>
      </c>
      <c r="O309" s="59" t="s">
        <v>2</v>
      </c>
      <c r="P309" s="59">
        <f>+[27]Cantidades!$J$32</f>
        <v>1065.5</v>
      </c>
      <c r="Q309" s="363">
        <f>+VLOOKUP(N309,'[28]Indice Pilonas-Espacio Publico'!$E$6:$P$24,12,)</f>
        <v>193807.81174150255</v>
      </c>
      <c r="R309" s="363">
        <f t="shared" ref="R309:R310" si="147">+S309</f>
        <v>206502223.41057098</v>
      </c>
      <c r="S309" s="108">
        <f t="shared" si="145"/>
        <v>206502223.41057098</v>
      </c>
      <c r="T309" s="3"/>
      <c r="U309" s="3"/>
      <c r="V309" s="3"/>
      <c r="W309" s="408"/>
      <c r="X309" s="365">
        <f t="shared" si="126"/>
        <v>12784117143.695465</v>
      </c>
      <c r="Y309" s="365">
        <f t="shared" si="127"/>
        <v>4485332.8401961951</v>
      </c>
      <c r="Z309" s="365">
        <f t="shared" si="128"/>
        <v>107173020.84684323</v>
      </c>
    </row>
    <row r="310" spans="1:26" s="23" customFormat="1" ht="15" customHeight="1">
      <c r="A310" s="72">
        <v>33</v>
      </c>
      <c r="B310" s="41">
        <f t="shared" si="129"/>
        <v>6</v>
      </c>
      <c r="C310" s="41">
        <f t="shared" si="130"/>
        <v>2</v>
      </c>
      <c r="D310" s="41">
        <f t="shared" si="140"/>
        <v>2</v>
      </c>
      <c r="E310" s="41">
        <f t="shared" si="135"/>
        <v>2</v>
      </c>
      <c r="F310" s="57" t="str">
        <f t="shared" si="131"/>
        <v>TRAMO ESTACIÓN INTERMEDIA LA VICTORIA A ALTAMIRA ALTERNATIVA 5</v>
      </c>
      <c r="G310" s="57" t="str">
        <f t="shared" si="132"/>
        <v>PILONAS - RAMAL LA VICTORIA A ALTAMIRA</v>
      </c>
      <c r="H310" s="57" t="str">
        <f t="shared" si="133"/>
        <v>ESPACIO PÚBLICO PILONAS</v>
      </c>
      <c r="I310" s="289">
        <f t="shared" si="134"/>
        <v>6002002002</v>
      </c>
      <c r="J310" s="377" t="s">
        <v>99</v>
      </c>
      <c r="K310" s="283"/>
      <c r="L310" s="43"/>
      <c r="M310" s="43"/>
      <c r="N310" s="284" t="s">
        <v>313</v>
      </c>
      <c r="O310" s="67" t="s">
        <v>2</v>
      </c>
      <c r="P310" s="59">
        <f>+$P$309</f>
        <v>1065.5</v>
      </c>
      <c r="Q310" s="108">
        <f>+VLOOKUP(N310,'[28]Indice Pilonas-Espacio Publico'!$E$6:$P$24,12,)</f>
        <v>100584.7215831471</v>
      </c>
      <c r="R310" s="363">
        <f t="shared" si="147"/>
        <v>107173020.84684323</v>
      </c>
      <c r="S310" s="108">
        <f t="shared" si="145"/>
        <v>107173020.84684323</v>
      </c>
      <c r="T310" s="3"/>
      <c r="U310" s="3"/>
      <c r="V310" s="3"/>
      <c r="W310" s="408"/>
      <c r="X310" s="365">
        <f t="shared" si="126"/>
        <v>12784117143.695465</v>
      </c>
      <c r="Y310" s="365">
        <f t="shared" si="127"/>
        <v>4485332.8401961951</v>
      </c>
      <c r="Z310" s="365">
        <f t="shared" si="128"/>
        <v>4485332.8401961951</v>
      </c>
    </row>
    <row r="311" spans="1:26" s="23" customFormat="1" ht="15" customHeight="1">
      <c r="A311" s="72">
        <v>26</v>
      </c>
      <c r="B311" s="41">
        <f t="shared" si="129"/>
        <v>6</v>
      </c>
      <c r="C311" s="41">
        <f t="shared" si="130"/>
        <v>3</v>
      </c>
      <c r="D311" s="41">
        <f t="shared" si="140"/>
        <v>0</v>
      </c>
      <c r="E311" s="41">
        <f t="shared" si="135"/>
        <v>0</v>
      </c>
      <c r="F311" s="57" t="str">
        <f t="shared" si="131"/>
        <v>TRAMO ESTACIÓN INTERMEDIA LA VICTORIA A ALTAMIRA ALTERNATIVA 5</v>
      </c>
      <c r="G311" s="57" t="str">
        <f t="shared" si="132"/>
        <v>SEÑALIZACIÓN Y SEMAFORIZACIÓN - RAMAL LA VICTORIA A ALTAMIRA</v>
      </c>
      <c r="H311" s="57" t="str">
        <f t="shared" si="133"/>
        <v>SEÑALIZACIÓN Y SEMAFORIZACIÓN</v>
      </c>
      <c r="I311" s="289">
        <f t="shared" si="134"/>
        <v>6003000000</v>
      </c>
      <c r="J311" s="377" t="s">
        <v>99</v>
      </c>
      <c r="K311" s="283"/>
      <c r="L311" s="43" t="s">
        <v>105</v>
      </c>
      <c r="M311" s="43"/>
      <c r="N311" s="76"/>
      <c r="O311" s="11"/>
      <c r="P311" s="55"/>
      <c r="Q311" s="108"/>
      <c r="R311" s="362">
        <f>+U311</f>
        <v>4485332.8401961951</v>
      </c>
      <c r="S311" s="108"/>
      <c r="T311" s="3"/>
      <c r="U311" s="3">
        <f>Y311</f>
        <v>4485332.8401961951</v>
      </c>
      <c r="V311" s="3"/>
      <c r="W311" s="408"/>
      <c r="X311" s="365">
        <f t="shared" si="126"/>
        <v>12784117143.695465</v>
      </c>
      <c r="Y311" s="365">
        <f t="shared" si="127"/>
        <v>4485332.8401961951</v>
      </c>
      <c r="Z311" s="365">
        <f t="shared" si="128"/>
        <v>4485332.8401961951</v>
      </c>
    </row>
    <row r="312" spans="1:26" s="280" customFormat="1" ht="15" customHeight="1">
      <c r="A312" s="292"/>
      <c r="B312" s="41">
        <f t="shared" si="129"/>
        <v>6</v>
      </c>
      <c r="C312" s="41">
        <f t="shared" si="130"/>
        <v>3</v>
      </c>
      <c r="D312" s="41">
        <f t="shared" si="140"/>
        <v>1</v>
      </c>
      <c r="E312" s="41">
        <f t="shared" si="135"/>
        <v>0</v>
      </c>
      <c r="F312" s="57" t="str">
        <f t="shared" si="131"/>
        <v>TRAMO ESTACIÓN INTERMEDIA LA VICTORIA A ALTAMIRA ALTERNATIVA 5</v>
      </c>
      <c r="G312" s="57" t="str">
        <f t="shared" si="132"/>
        <v>SEÑALIZACIÓN Y SEMAFORIZACIÓN - RAMAL LA VICTORIA A ALTAMIRA</v>
      </c>
      <c r="H312" s="57" t="str">
        <f t="shared" si="133"/>
        <v>SEÑALIZACIÓN Y SEMAFORIZACIÓN</v>
      </c>
      <c r="I312" s="289">
        <f t="shared" si="134"/>
        <v>6003001000</v>
      </c>
      <c r="J312" s="377" t="s">
        <v>99</v>
      </c>
      <c r="K312" s="283"/>
      <c r="L312" s="43"/>
      <c r="M312" s="43" t="s">
        <v>318</v>
      </c>
      <c r="N312" s="381"/>
      <c r="O312" s="278"/>
      <c r="P312" s="288"/>
      <c r="Q312" s="108"/>
      <c r="R312" s="362">
        <f>+T312</f>
        <v>4485332.8401961951</v>
      </c>
      <c r="S312" s="108"/>
      <c r="T312" s="69">
        <f>Z312</f>
        <v>4485332.8401961951</v>
      </c>
      <c r="U312" s="277"/>
      <c r="V312" s="277"/>
      <c r="W312" s="408"/>
      <c r="X312" s="365">
        <f t="shared" si="126"/>
        <v>12782271523.142815</v>
      </c>
      <c r="Y312" s="365">
        <f t="shared" si="127"/>
        <v>2639712.2875452209</v>
      </c>
      <c r="Z312" s="365">
        <f t="shared" si="128"/>
        <v>4485332.8401961951</v>
      </c>
    </row>
    <row r="313" spans="1:26" s="23" customFormat="1" ht="15" customHeight="1">
      <c r="A313" s="72">
        <v>38</v>
      </c>
      <c r="B313" s="41">
        <f t="shared" si="129"/>
        <v>6</v>
      </c>
      <c r="C313" s="41">
        <f t="shared" si="130"/>
        <v>3</v>
      </c>
      <c r="D313" s="41">
        <f t="shared" si="140"/>
        <v>1</v>
      </c>
      <c r="E313" s="41">
        <f t="shared" si="135"/>
        <v>1</v>
      </c>
      <c r="F313" s="57" t="str">
        <f t="shared" si="131"/>
        <v>TRAMO ESTACIÓN INTERMEDIA LA VICTORIA A ALTAMIRA ALTERNATIVA 5</v>
      </c>
      <c r="G313" s="57" t="str">
        <f t="shared" si="132"/>
        <v>SEÑALIZACIÓN Y SEMAFORIZACIÓN - RAMAL LA VICTORIA A ALTAMIRA</v>
      </c>
      <c r="H313" s="57" t="str">
        <f t="shared" si="133"/>
        <v>SEÑALIZACIÓN Y SEMAFORIZACIÓN</v>
      </c>
      <c r="I313" s="289">
        <f t="shared" si="134"/>
        <v>6003001001</v>
      </c>
      <c r="J313" s="377" t="s">
        <v>99</v>
      </c>
      <c r="K313" s="283"/>
      <c r="L313" s="43"/>
      <c r="M313" s="43"/>
      <c r="N313" s="284" t="s">
        <v>53</v>
      </c>
      <c r="O313" s="67" t="s">
        <v>69</v>
      </c>
      <c r="P313" s="59">
        <f>+[28]LongTramos!$H$18</f>
        <v>0.42552198763560012</v>
      </c>
      <c r="Q313" s="363">
        <f>+VLOOKUP(N313,'[28]Indice Señaliza y Semaforizac'!$E$4:$P$17,12,)*[28]InfoGeneral!$E$29</f>
        <v>4337309.4840671066</v>
      </c>
      <c r="R313" s="363">
        <f t="shared" ref="R313:R314" si="148">+S313</f>
        <v>1845620.5526509744</v>
      </c>
      <c r="S313" s="108">
        <f t="shared" si="145"/>
        <v>1845620.5526509744</v>
      </c>
      <c r="T313" s="3"/>
      <c r="U313" s="3"/>
      <c r="V313" s="3"/>
      <c r="W313" s="408"/>
      <c r="X313" s="365">
        <f t="shared" si="126"/>
        <v>12779631810.855268</v>
      </c>
      <c r="Y313" s="365">
        <f t="shared" si="127"/>
        <v>763924960.02868366</v>
      </c>
      <c r="Z313" s="365">
        <f t="shared" si="128"/>
        <v>2639712.2875452209</v>
      </c>
    </row>
    <row r="314" spans="1:26" s="23" customFormat="1" ht="15" customHeight="1">
      <c r="A314" s="72">
        <v>41</v>
      </c>
      <c r="B314" s="41">
        <f t="shared" si="129"/>
        <v>6</v>
      </c>
      <c r="C314" s="41">
        <f t="shared" si="130"/>
        <v>3</v>
      </c>
      <c r="D314" s="41">
        <f t="shared" si="140"/>
        <v>1</v>
      </c>
      <c r="E314" s="41">
        <f t="shared" si="135"/>
        <v>2</v>
      </c>
      <c r="F314" s="57" t="str">
        <f t="shared" si="131"/>
        <v>TRAMO ESTACIÓN INTERMEDIA LA VICTORIA A ALTAMIRA ALTERNATIVA 5</v>
      </c>
      <c r="G314" s="57" t="str">
        <f t="shared" si="132"/>
        <v>SEÑALIZACIÓN Y SEMAFORIZACIÓN - RAMAL LA VICTORIA A ALTAMIRA</v>
      </c>
      <c r="H314" s="57" t="str">
        <f t="shared" si="133"/>
        <v>SEÑALIZACIÓN Y SEMAFORIZACIÓN</v>
      </c>
      <c r="I314" s="289">
        <f t="shared" si="134"/>
        <v>6003001002</v>
      </c>
      <c r="J314" s="377" t="s">
        <v>99</v>
      </c>
      <c r="K314" s="283"/>
      <c r="L314" s="43"/>
      <c r="M314" s="43"/>
      <c r="N314" s="284" t="s">
        <v>7</v>
      </c>
      <c r="O314" s="67" t="s">
        <v>69</v>
      </c>
      <c r="P314" s="59">
        <f>+[28]LongTramos!$H$18</f>
        <v>0.42552198763560012</v>
      </c>
      <c r="Q314" s="363">
        <f>+VLOOKUP(N314,'[28]Indice Señaliza y Semaforizac'!$E$4:$P$17,12,)*[28]InfoGeneral!$E$29</f>
        <v>6203468.5967996661</v>
      </c>
      <c r="R314" s="363">
        <f t="shared" si="148"/>
        <v>2639712.2875452209</v>
      </c>
      <c r="S314" s="108">
        <f t="shared" si="145"/>
        <v>2639712.2875452209</v>
      </c>
      <c r="T314" s="3"/>
      <c r="U314" s="3"/>
      <c r="V314" s="3"/>
      <c r="W314" s="408"/>
      <c r="X314" s="365">
        <f t="shared" si="126"/>
        <v>12779631810.855268</v>
      </c>
      <c r="Y314" s="365">
        <f t="shared" si="127"/>
        <v>763924960.02868366</v>
      </c>
      <c r="Z314" s="365">
        <f t="shared" si="128"/>
        <v>763924960.02868366</v>
      </c>
    </row>
    <row r="315" spans="1:26" s="23" customFormat="1" ht="15" customHeight="1">
      <c r="A315" s="72">
        <v>47</v>
      </c>
      <c r="B315" s="41">
        <f t="shared" si="129"/>
        <v>6</v>
      </c>
      <c r="C315" s="41">
        <f t="shared" si="130"/>
        <v>4</v>
      </c>
      <c r="D315" s="41">
        <f t="shared" si="140"/>
        <v>0</v>
      </c>
      <c r="E315" s="41">
        <f t="shared" si="135"/>
        <v>0</v>
      </c>
      <c r="F315" s="57" t="str">
        <f t="shared" si="131"/>
        <v>TRAMO ESTACIÓN INTERMEDIA LA VICTORIA A ALTAMIRA ALTERNATIVA 5</v>
      </c>
      <c r="G315" s="57" t="str">
        <f t="shared" si="132"/>
        <v>PAVIMENTOS - RAMAL LA VICTORIA A ALTAMIRA</v>
      </c>
      <c r="H315" s="57" t="str">
        <f t="shared" si="133"/>
        <v>PAVIMENTOS</v>
      </c>
      <c r="I315" s="289">
        <f t="shared" si="134"/>
        <v>6004000000</v>
      </c>
      <c r="J315" s="377" t="s">
        <v>99</v>
      </c>
      <c r="K315" s="283"/>
      <c r="L315" s="43" t="s">
        <v>106</v>
      </c>
      <c r="M315" s="43"/>
      <c r="N315" s="76"/>
      <c r="O315" s="67"/>
      <c r="P315" s="59"/>
      <c r="Q315" s="108"/>
      <c r="R315" s="362">
        <f>+U315</f>
        <v>763924960.02868366</v>
      </c>
      <c r="S315" s="108"/>
      <c r="T315" s="69"/>
      <c r="U315" s="3">
        <f>Y315</f>
        <v>763924960.02868366</v>
      </c>
      <c r="V315" s="3"/>
      <c r="W315" s="408"/>
      <c r="X315" s="365">
        <f t="shared" si="126"/>
        <v>12779631810.855268</v>
      </c>
      <c r="Y315" s="365">
        <f t="shared" si="127"/>
        <v>763924960.02868366</v>
      </c>
      <c r="Z315" s="365">
        <f t="shared" si="128"/>
        <v>763924960.02868366</v>
      </c>
    </row>
    <row r="316" spans="1:26" s="280" customFormat="1" ht="15" customHeight="1">
      <c r="A316" s="292"/>
      <c r="B316" s="41">
        <f t="shared" si="129"/>
        <v>6</v>
      </c>
      <c r="C316" s="41">
        <f t="shared" si="130"/>
        <v>4</v>
      </c>
      <c r="D316" s="41">
        <f t="shared" si="140"/>
        <v>1</v>
      </c>
      <c r="E316" s="41">
        <f t="shared" si="135"/>
        <v>0</v>
      </c>
      <c r="F316" s="57" t="str">
        <f t="shared" si="131"/>
        <v>TRAMO ESTACIÓN INTERMEDIA LA VICTORIA A ALTAMIRA ALTERNATIVA 5</v>
      </c>
      <c r="G316" s="57" t="str">
        <f t="shared" si="132"/>
        <v>PAVIMENTOS - RAMAL LA VICTORIA A ALTAMIRA</v>
      </c>
      <c r="H316" s="57" t="str">
        <f t="shared" si="133"/>
        <v>PAVIMENTOS</v>
      </c>
      <c r="I316" s="289">
        <f t="shared" si="134"/>
        <v>6004001000</v>
      </c>
      <c r="J316" s="377" t="s">
        <v>99</v>
      </c>
      <c r="K316" s="283"/>
      <c r="L316" s="43"/>
      <c r="M316" s="43" t="s">
        <v>319</v>
      </c>
      <c r="N316" s="381"/>
      <c r="O316" s="67"/>
      <c r="P316" s="59"/>
      <c r="Q316" s="108"/>
      <c r="R316" s="362">
        <f>+T316</f>
        <v>763924960.02868366</v>
      </c>
      <c r="S316" s="108"/>
      <c r="T316" s="69">
        <f>Z316</f>
        <v>763924960.02868366</v>
      </c>
      <c r="U316" s="277"/>
      <c r="V316" s="277"/>
      <c r="W316" s="408"/>
      <c r="X316" s="365">
        <f t="shared" si="126"/>
        <v>12445451982.661816</v>
      </c>
      <c r="Y316" s="365">
        <f t="shared" si="127"/>
        <v>429745131.83522993</v>
      </c>
      <c r="Z316" s="365">
        <f t="shared" si="128"/>
        <v>763924960.02868366</v>
      </c>
    </row>
    <row r="317" spans="1:26" s="23" customFormat="1" ht="15" customHeight="1">
      <c r="A317" s="72">
        <v>9</v>
      </c>
      <c r="B317" s="41">
        <f t="shared" si="129"/>
        <v>6</v>
      </c>
      <c r="C317" s="41">
        <f t="shared" si="130"/>
        <v>4</v>
      </c>
      <c r="D317" s="41">
        <f t="shared" si="140"/>
        <v>1</v>
      </c>
      <c r="E317" s="41">
        <f t="shared" si="135"/>
        <v>1</v>
      </c>
      <c r="F317" s="57" t="str">
        <f t="shared" si="131"/>
        <v>TRAMO ESTACIÓN INTERMEDIA LA VICTORIA A ALTAMIRA ALTERNATIVA 5</v>
      </c>
      <c r="G317" s="57" t="str">
        <f t="shared" si="132"/>
        <v>PAVIMENTOS - RAMAL LA VICTORIA A ALTAMIRA</v>
      </c>
      <c r="H317" s="57" t="str">
        <f t="shared" si="133"/>
        <v>PAVIMENTOS</v>
      </c>
      <c r="I317" s="289">
        <f t="shared" si="134"/>
        <v>6004001001</v>
      </c>
      <c r="J317" s="377" t="s">
        <v>99</v>
      </c>
      <c r="K317" s="283"/>
      <c r="L317" s="40"/>
      <c r="M317" s="40"/>
      <c r="N317" s="284" t="s">
        <v>304</v>
      </c>
      <c r="O317" s="67" t="s">
        <v>2</v>
      </c>
      <c r="P317" s="288">
        <f>+[28]MemoriaPavimentos!$E$21</f>
        <v>2559.5209580838323</v>
      </c>
      <c r="Q317" s="363">
        <f>+VLOOKUP(N317,'[28]Indice Pavimentos'!$E$4:$P$26,12,)</f>
        <v>130563.4271671036</v>
      </c>
      <c r="R317" s="363">
        <f t="shared" ref="R317:R318" si="149">+S317</f>
        <v>334179828.19345367</v>
      </c>
      <c r="S317" s="108">
        <f t="shared" si="145"/>
        <v>334179828.19345367</v>
      </c>
      <c r="T317" s="3"/>
      <c r="U317" s="3"/>
      <c r="V317" s="3"/>
      <c r="W317" s="408"/>
      <c r="X317" s="365">
        <f t="shared" si="126"/>
        <v>12015706850.826586</v>
      </c>
      <c r="Y317" s="365">
        <f t="shared" si="127"/>
        <v>38283188.72821115</v>
      </c>
      <c r="Z317" s="365">
        <f t="shared" si="128"/>
        <v>429745131.83522993</v>
      </c>
    </row>
    <row r="318" spans="1:26" s="23" customFormat="1" ht="15" customHeight="1">
      <c r="A318" s="72">
        <v>9</v>
      </c>
      <c r="B318" s="41">
        <f t="shared" si="129"/>
        <v>6</v>
      </c>
      <c r="C318" s="41">
        <f t="shared" si="130"/>
        <v>4</v>
      </c>
      <c r="D318" s="41">
        <f t="shared" si="140"/>
        <v>1</v>
      </c>
      <c r="E318" s="41">
        <f t="shared" si="135"/>
        <v>2</v>
      </c>
      <c r="F318" s="57" t="str">
        <f t="shared" si="131"/>
        <v>TRAMO ESTACIÓN INTERMEDIA LA VICTORIA A ALTAMIRA ALTERNATIVA 5</v>
      </c>
      <c r="G318" s="57" t="str">
        <f t="shared" si="132"/>
        <v>PAVIMENTOS - RAMAL LA VICTORIA A ALTAMIRA</v>
      </c>
      <c r="H318" s="57" t="str">
        <f t="shared" si="133"/>
        <v>PAVIMENTOS</v>
      </c>
      <c r="I318" s="289">
        <f t="shared" si="134"/>
        <v>6004001002</v>
      </c>
      <c r="J318" s="377" t="s">
        <v>99</v>
      </c>
      <c r="K318" s="283"/>
      <c r="L318" s="40"/>
      <c r="M318" s="40"/>
      <c r="N318" s="284" t="s">
        <v>71</v>
      </c>
      <c r="O318" s="67" t="s">
        <v>2</v>
      </c>
      <c r="P318" s="288">
        <f>+[28]MemoriaPavimentos!$E$21</f>
        <v>2559.5209580838323</v>
      </c>
      <c r="Q318" s="363">
        <f>+VLOOKUP(N318,'[28]Indice Pavimentos'!$E$4:$P$26,12,)</f>
        <v>167900.6106505788</v>
      </c>
      <c r="R318" s="363">
        <f t="shared" si="149"/>
        <v>429745131.83522993</v>
      </c>
      <c r="S318" s="108">
        <f t="shared" si="145"/>
        <v>429745131.83522993</v>
      </c>
      <c r="T318" s="3"/>
      <c r="U318" s="3"/>
      <c r="V318" s="3"/>
      <c r="W318" s="408"/>
      <c r="X318" s="365">
        <f t="shared" si="126"/>
        <v>12015706850.826586</v>
      </c>
      <c r="Y318" s="365">
        <f t="shared" si="127"/>
        <v>38283188.72821115</v>
      </c>
      <c r="Z318" s="365">
        <f t="shared" si="128"/>
        <v>38283188.72821115</v>
      </c>
    </row>
    <row r="319" spans="1:26" s="23" customFormat="1" ht="15" customHeight="1">
      <c r="A319" s="72">
        <v>47</v>
      </c>
      <c r="B319" s="41">
        <f t="shared" si="129"/>
        <v>6</v>
      </c>
      <c r="C319" s="41">
        <f t="shared" si="130"/>
        <v>5</v>
      </c>
      <c r="D319" s="41">
        <f t="shared" si="140"/>
        <v>0</v>
      </c>
      <c r="E319" s="41">
        <f t="shared" si="135"/>
        <v>0</v>
      </c>
      <c r="F319" s="57" t="str">
        <f t="shared" si="131"/>
        <v>TRAMO ESTACIÓN INTERMEDIA LA VICTORIA A ALTAMIRA ALTERNATIVA 5</v>
      </c>
      <c r="G319" s="57" t="str">
        <f t="shared" si="132"/>
        <v>ARQUEOLOGÍA - RAMAL LA VICTORIA A ALTAMIRA</v>
      </c>
      <c r="H319" s="57" t="str">
        <f t="shared" si="133"/>
        <v>ARQUEOLOGÍA</v>
      </c>
      <c r="I319" s="289">
        <f t="shared" si="134"/>
        <v>6005000000</v>
      </c>
      <c r="J319" s="377" t="s">
        <v>99</v>
      </c>
      <c r="K319" s="283"/>
      <c r="L319" s="43" t="s">
        <v>107</v>
      </c>
      <c r="M319" s="43"/>
      <c r="N319" s="76"/>
      <c r="O319" s="67"/>
      <c r="P319" s="59"/>
      <c r="Q319" s="108"/>
      <c r="R319" s="362">
        <f>+U319</f>
        <v>38283188.72821115</v>
      </c>
      <c r="S319" s="108"/>
      <c r="T319" s="3"/>
      <c r="U319" s="3">
        <f>Y319</f>
        <v>38283188.72821115</v>
      </c>
      <c r="V319" s="3"/>
      <c r="W319" s="408"/>
      <c r="X319" s="365">
        <f t="shared" si="126"/>
        <v>12015706850.826586</v>
      </c>
      <c r="Y319" s="365">
        <f t="shared" si="127"/>
        <v>38283188.72821115</v>
      </c>
      <c r="Z319" s="365">
        <f t="shared" si="128"/>
        <v>38283188.72821115</v>
      </c>
    </row>
    <row r="320" spans="1:26" s="280" customFormat="1" ht="15" customHeight="1">
      <c r="A320" s="292"/>
      <c r="B320" s="41">
        <f t="shared" si="129"/>
        <v>6</v>
      </c>
      <c r="C320" s="41">
        <f t="shared" si="130"/>
        <v>5</v>
      </c>
      <c r="D320" s="41">
        <f t="shared" si="140"/>
        <v>1</v>
      </c>
      <c r="E320" s="41">
        <f t="shared" si="135"/>
        <v>0</v>
      </c>
      <c r="F320" s="57" t="str">
        <f t="shared" si="131"/>
        <v>TRAMO ESTACIÓN INTERMEDIA LA VICTORIA A ALTAMIRA ALTERNATIVA 5</v>
      </c>
      <c r="G320" s="57" t="str">
        <f t="shared" si="132"/>
        <v>ARQUEOLOGÍA - RAMAL LA VICTORIA A ALTAMIRA</v>
      </c>
      <c r="H320" s="57" t="str">
        <f t="shared" si="133"/>
        <v>ARQUEOLOGÍA</v>
      </c>
      <c r="I320" s="289">
        <f t="shared" si="134"/>
        <v>6005001000</v>
      </c>
      <c r="J320" s="377" t="s">
        <v>99</v>
      </c>
      <c r="K320" s="283"/>
      <c r="L320" s="43"/>
      <c r="M320" s="43" t="s">
        <v>320</v>
      </c>
      <c r="N320" s="381"/>
      <c r="O320" s="67"/>
      <c r="P320" s="59"/>
      <c r="Q320" s="108"/>
      <c r="R320" s="362">
        <f>+T320</f>
        <v>38283188.72821115</v>
      </c>
      <c r="S320" s="108"/>
      <c r="T320" s="69">
        <f>Z320</f>
        <v>38283188.72821115</v>
      </c>
      <c r="U320" s="277"/>
      <c r="V320" s="277"/>
      <c r="W320" s="408"/>
      <c r="X320" s="365">
        <f t="shared" si="126"/>
        <v>11977423662.098375</v>
      </c>
      <c r="Y320" s="365">
        <f t="shared" si="127"/>
        <v>11374201765.885269</v>
      </c>
      <c r="Z320" s="365">
        <f t="shared" si="128"/>
        <v>38283188.72821115</v>
      </c>
    </row>
    <row r="321" spans="1:26" s="23" customFormat="1" ht="15" customHeight="1">
      <c r="A321" s="72">
        <v>9</v>
      </c>
      <c r="B321" s="41">
        <f t="shared" si="129"/>
        <v>6</v>
      </c>
      <c r="C321" s="41">
        <f t="shared" si="130"/>
        <v>5</v>
      </c>
      <c r="D321" s="41">
        <f t="shared" si="140"/>
        <v>1</v>
      </c>
      <c r="E321" s="41">
        <f t="shared" si="135"/>
        <v>1</v>
      </c>
      <c r="F321" s="57" t="str">
        <f t="shared" si="131"/>
        <v>TRAMO ESTACIÓN INTERMEDIA LA VICTORIA A ALTAMIRA ALTERNATIVA 5</v>
      </c>
      <c r="G321" s="57" t="str">
        <f t="shared" si="132"/>
        <v>ARQUEOLOGÍA - RAMAL LA VICTORIA A ALTAMIRA</v>
      </c>
      <c r="H321" s="57" t="str">
        <f t="shared" si="133"/>
        <v>ARQUEOLOGÍA</v>
      </c>
      <c r="I321" s="289">
        <f t="shared" si="134"/>
        <v>6005001001</v>
      </c>
      <c r="J321" s="377" t="s">
        <v>99</v>
      </c>
      <c r="K321" s="283"/>
      <c r="L321" s="40"/>
      <c r="M321" s="40"/>
      <c r="N321" s="284" t="s">
        <v>52</v>
      </c>
      <c r="O321" s="67" t="s">
        <v>154</v>
      </c>
      <c r="P321" s="288">
        <f>+[28]LongTramos!$H$18</f>
        <v>0.42552198763560012</v>
      </c>
      <c r="Q321" s="363">
        <f>+'[28]Indice Arqueologia'!$O$14*[28]InfoGeneral!$E$29</f>
        <v>89967592.370327353</v>
      </c>
      <c r="R321" s="363">
        <f>+S321</f>
        <v>38283188.72821115</v>
      </c>
      <c r="S321" s="108">
        <f t="shared" si="145"/>
        <v>38283188.72821115</v>
      </c>
      <c r="T321" s="3"/>
      <c r="U321" s="3"/>
      <c r="V321" s="3"/>
      <c r="W321" s="408"/>
      <c r="X321" s="365">
        <f t="shared" si="126"/>
        <v>11977423662.098375</v>
      </c>
      <c r="Y321" s="365">
        <f t="shared" si="127"/>
        <v>11374201765.885269</v>
      </c>
      <c r="Z321" s="365">
        <f t="shared" si="128"/>
        <v>11096371144.645758</v>
      </c>
    </row>
    <row r="322" spans="1:26" s="71" customFormat="1" ht="15" customHeight="1">
      <c r="A322" s="72">
        <v>7</v>
      </c>
      <c r="B322" s="41">
        <f t="shared" si="129"/>
        <v>6</v>
      </c>
      <c r="C322" s="41">
        <f t="shared" si="130"/>
        <v>6</v>
      </c>
      <c r="D322" s="41">
        <f t="shared" si="140"/>
        <v>0</v>
      </c>
      <c r="E322" s="41">
        <f t="shared" si="135"/>
        <v>0</v>
      </c>
      <c r="F322" s="57" t="str">
        <f t="shared" si="131"/>
        <v>TRAMO ESTACIÓN INTERMEDIA LA VICTORIA A ALTAMIRA ALTERNATIVA 5</v>
      </c>
      <c r="G322" s="57" t="str">
        <f t="shared" si="132"/>
        <v>ESTACIÓN RETORNO ALTAMIRA</v>
      </c>
      <c r="H322" s="57" t="str">
        <f t="shared" si="133"/>
        <v>EDIFICACIÓN - ESTACIÓN ALTAMIRA</v>
      </c>
      <c r="I322" s="289">
        <f t="shared" si="134"/>
        <v>6006000000</v>
      </c>
      <c r="J322" s="377" t="s">
        <v>99</v>
      </c>
      <c r="K322" s="285"/>
      <c r="L322" s="43" t="s">
        <v>80</v>
      </c>
      <c r="M322" s="44"/>
      <c r="N322" s="78"/>
      <c r="O322" s="38"/>
      <c r="P322" s="56"/>
      <c r="Q322" s="362"/>
      <c r="R322" s="362">
        <f>+U322</f>
        <v>11374201765.885269</v>
      </c>
      <c r="S322" s="362"/>
      <c r="T322" s="69"/>
      <c r="U322" s="69">
        <f>Y322</f>
        <v>11374201765.885269</v>
      </c>
      <c r="V322" s="69"/>
      <c r="W322" s="407"/>
      <c r="X322" s="365">
        <f t="shared" si="126"/>
        <v>11977423662.098375</v>
      </c>
      <c r="Y322" s="365">
        <f t="shared" si="127"/>
        <v>11374201765.885269</v>
      </c>
      <c r="Z322" s="365">
        <f t="shared" si="128"/>
        <v>11096371144.645758</v>
      </c>
    </row>
    <row r="323" spans="1:26" s="71" customFormat="1" ht="15" customHeight="1">
      <c r="A323" s="72">
        <v>8</v>
      </c>
      <c r="B323" s="41">
        <f t="shared" si="129"/>
        <v>6</v>
      </c>
      <c r="C323" s="41">
        <f t="shared" si="130"/>
        <v>6</v>
      </c>
      <c r="D323" s="41">
        <f t="shared" si="140"/>
        <v>1</v>
      </c>
      <c r="E323" s="41">
        <f t="shared" si="135"/>
        <v>0</v>
      </c>
      <c r="F323" s="57" t="str">
        <f t="shared" si="131"/>
        <v>TRAMO ESTACIÓN INTERMEDIA LA VICTORIA A ALTAMIRA ALTERNATIVA 5</v>
      </c>
      <c r="G323" s="57" t="str">
        <f t="shared" si="132"/>
        <v>ESTACIÓN RETORNO ALTAMIRA</v>
      </c>
      <c r="H323" s="57" t="str">
        <f t="shared" si="133"/>
        <v>EDIFICACIÓN - ESTACIÓN ALTAMIRA</v>
      </c>
      <c r="I323" s="289">
        <f t="shared" si="134"/>
        <v>6006001000</v>
      </c>
      <c r="J323" s="377" t="s">
        <v>99</v>
      </c>
      <c r="K323" s="285"/>
      <c r="L323" s="43"/>
      <c r="M323" s="43" t="s">
        <v>109</v>
      </c>
      <c r="N323" s="78"/>
      <c r="O323" s="38"/>
      <c r="P323" s="56"/>
      <c r="Q323" s="362"/>
      <c r="R323" s="362">
        <f>+T323</f>
        <v>11096371144.645758</v>
      </c>
      <c r="S323" s="362"/>
      <c r="T323" s="69">
        <f>Z323</f>
        <v>11096371144.645758</v>
      </c>
      <c r="U323" s="69"/>
      <c r="V323" s="69"/>
      <c r="W323" s="407"/>
      <c r="X323" s="365">
        <f t="shared" si="126"/>
        <v>11312663225.156143</v>
      </c>
      <c r="Y323" s="365">
        <f t="shared" si="127"/>
        <v>10709441328.943037</v>
      </c>
      <c r="Z323" s="365">
        <f t="shared" si="128"/>
        <v>11096371144.645758</v>
      </c>
    </row>
    <row r="324" spans="1:26" s="23" customFormat="1" ht="15" customHeight="1">
      <c r="A324" s="72">
        <v>9</v>
      </c>
      <c r="B324" s="41">
        <f t="shared" si="129"/>
        <v>6</v>
      </c>
      <c r="C324" s="41">
        <f t="shared" si="130"/>
        <v>6</v>
      </c>
      <c r="D324" s="41">
        <f t="shared" si="140"/>
        <v>1</v>
      </c>
      <c r="E324" s="41">
        <f t="shared" si="135"/>
        <v>1</v>
      </c>
      <c r="F324" s="57" t="str">
        <f t="shared" si="131"/>
        <v>TRAMO ESTACIÓN INTERMEDIA LA VICTORIA A ALTAMIRA ALTERNATIVA 5</v>
      </c>
      <c r="G324" s="57" t="str">
        <f t="shared" si="132"/>
        <v>ESTACIÓN RETORNO ALTAMIRA</v>
      </c>
      <c r="H324" s="57" t="str">
        <f t="shared" si="133"/>
        <v>EDIFICACIÓN - ESTACIÓN ALTAMIRA</v>
      </c>
      <c r="I324" s="289">
        <f t="shared" si="134"/>
        <v>6006001001</v>
      </c>
      <c r="J324" s="377" t="s">
        <v>99</v>
      </c>
      <c r="K324" s="283"/>
      <c r="L324" s="40"/>
      <c r="M324" s="40"/>
      <c r="N324" s="284" t="s">
        <v>304</v>
      </c>
      <c r="O324" s="55" t="s">
        <v>2</v>
      </c>
      <c r="P324" s="55">
        <f>+[27]Cantidades!$J$34</f>
        <v>2112</v>
      </c>
      <c r="Q324" s="363">
        <f>+VLOOKUP(N324,'[28]Indice Estaciones-Edificaciones'!E$4:P$550,12,FALSE)</f>
        <v>314753.99476431432</v>
      </c>
      <c r="R324" s="363">
        <f t="shared" ref="R324:R334" si="150">+S324</f>
        <v>664760436.94223189</v>
      </c>
      <c r="S324" s="108">
        <f t="shared" ref="S324:S338" si="151">+P324*Q324</f>
        <v>664760436.94223189</v>
      </c>
      <c r="T324" s="3"/>
      <c r="U324" s="3"/>
      <c r="V324" s="3"/>
      <c r="W324" s="408"/>
      <c r="X324" s="365">
        <f t="shared" si="126"/>
        <v>8977410958.7228909</v>
      </c>
      <c r="Y324" s="365">
        <f t="shared" si="127"/>
        <v>8374189062.5097847</v>
      </c>
      <c r="Z324" s="365">
        <f t="shared" si="128"/>
        <v>10431610707.703526</v>
      </c>
    </row>
    <row r="325" spans="1:26" s="23" customFormat="1" ht="15" customHeight="1">
      <c r="A325" s="72">
        <v>9</v>
      </c>
      <c r="B325" s="41">
        <f t="shared" si="129"/>
        <v>6</v>
      </c>
      <c r="C325" s="41">
        <f t="shared" si="130"/>
        <v>6</v>
      </c>
      <c r="D325" s="41">
        <f t="shared" si="140"/>
        <v>1</v>
      </c>
      <c r="E325" s="41">
        <f t="shared" si="135"/>
        <v>2</v>
      </c>
      <c r="F325" s="57" t="str">
        <f t="shared" si="131"/>
        <v>TRAMO ESTACIÓN INTERMEDIA LA VICTORIA A ALTAMIRA ALTERNATIVA 5</v>
      </c>
      <c r="G325" s="57" t="str">
        <f t="shared" si="132"/>
        <v>ESTACIÓN RETORNO ALTAMIRA</v>
      </c>
      <c r="H325" s="57" t="str">
        <f t="shared" si="133"/>
        <v>EDIFICACIÓN - ESTACIÓN ALTAMIRA</v>
      </c>
      <c r="I325" s="289">
        <f t="shared" si="134"/>
        <v>6006001002</v>
      </c>
      <c r="J325" s="377" t="s">
        <v>99</v>
      </c>
      <c r="K325" s="283"/>
      <c r="L325" s="40"/>
      <c r="M325" s="40"/>
      <c r="N325" s="284" t="s">
        <v>47</v>
      </c>
      <c r="O325" s="11" t="s">
        <v>2</v>
      </c>
      <c r="P325" s="55">
        <f>+$P$324</f>
        <v>2112</v>
      </c>
      <c r="Q325" s="363">
        <f>+VLOOKUP(N325,'[28]Indice Estaciones-Edificaciones'!E$4:P$550,12,FALSE)</f>
        <v>1105706.5655460474</v>
      </c>
      <c r="R325" s="363">
        <f t="shared" si="150"/>
        <v>2335252266.4332523</v>
      </c>
      <c r="S325" s="108">
        <f t="shared" si="151"/>
        <v>2335252266.4332523</v>
      </c>
      <c r="T325" s="3"/>
      <c r="U325" s="3"/>
      <c r="V325" s="3"/>
      <c r="W325" s="408"/>
      <c r="X325" s="365">
        <f t="shared" si="126"/>
        <v>6584878060.327939</v>
      </c>
      <c r="Y325" s="365">
        <f t="shared" si="127"/>
        <v>5981656164.1148319</v>
      </c>
      <c r="Z325" s="365">
        <f t="shared" si="128"/>
        <v>8096358441.2702732</v>
      </c>
    </row>
    <row r="326" spans="1:26" s="280" customFormat="1" ht="15" customHeight="1">
      <c r="A326" s="292"/>
      <c r="B326" s="41">
        <f t="shared" si="129"/>
        <v>6</v>
      </c>
      <c r="C326" s="41">
        <f t="shared" si="130"/>
        <v>6</v>
      </c>
      <c r="D326" s="41">
        <f t="shared" si="140"/>
        <v>1</v>
      </c>
      <c r="E326" s="41">
        <f t="shared" si="135"/>
        <v>3</v>
      </c>
      <c r="F326" s="57" t="str">
        <f t="shared" si="131"/>
        <v>TRAMO ESTACIÓN INTERMEDIA LA VICTORIA A ALTAMIRA ALTERNATIVA 5</v>
      </c>
      <c r="G326" s="57" t="str">
        <f t="shared" si="132"/>
        <v>ESTACIÓN RETORNO ALTAMIRA</v>
      </c>
      <c r="H326" s="57" t="str">
        <f t="shared" si="133"/>
        <v>EDIFICACIÓN - ESTACIÓN ALTAMIRA</v>
      </c>
      <c r="I326" s="289">
        <f t="shared" si="134"/>
        <v>6006001003</v>
      </c>
      <c r="J326" s="377" t="s">
        <v>99</v>
      </c>
      <c r="K326" s="283"/>
      <c r="L326" s="284"/>
      <c r="M326" s="284"/>
      <c r="N326" s="284" t="s">
        <v>48</v>
      </c>
      <c r="O326" s="278" t="s">
        <v>2</v>
      </c>
      <c r="P326" s="288">
        <f t="shared" ref="P326:P327" si="152">+$P$324</f>
        <v>2112</v>
      </c>
      <c r="Q326" s="363">
        <f>+VLOOKUP(N326,'[28]Indice Estaciones-Edificaciones'!E$4:P$550,12,FALSE)</f>
        <v>1132828.0768915494</v>
      </c>
      <c r="R326" s="363">
        <f t="shared" si="150"/>
        <v>2392532898.3949523</v>
      </c>
      <c r="S326" s="108">
        <f t="shared" si="151"/>
        <v>2392532898.3949523</v>
      </c>
      <c r="T326" s="277"/>
      <c r="U326" s="277"/>
      <c r="V326" s="277"/>
      <c r="W326" s="408"/>
      <c r="X326" s="365">
        <f t="shared" si="126"/>
        <v>3130018485.6752081</v>
      </c>
      <c r="Y326" s="365">
        <f t="shared" si="127"/>
        <v>2526796589.462101</v>
      </c>
      <c r="Z326" s="365">
        <f t="shared" si="128"/>
        <v>5703825542.8753204</v>
      </c>
    </row>
    <row r="327" spans="1:26" s="280" customFormat="1" ht="15" customHeight="1">
      <c r="A327" s="292"/>
      <c r="B327" s="41">
        <f t="shared" si="129"/>
        <v>6</v>
      </c>
      <c r="C327" s="41">
        <f t="shared" si="130"/>
        <v>6</v>
      </c>
      <c r="D327" s="41">
        <f t="shared" si="140"/>
        <v>1</v>
      </c>
      <c r="E327" s="41">
        <f t="shared" si="135"/>
        <v>4</v>
      </c>
      <c r="F327" s="57" t="str">
        <f t="shared" si="131"/>
        <v>TRAMO ESTACIÓN INTERMEDIA LA VICTORIA A ALTAMIRA ALTERNATIVA 5</v>
      </c>
      <c r="G327" s="57" t="str">
        <f t="shared" si="132"/>
        <v>ESTACIÓN RETORNO ALTAMIRA</v>
      </c>
      <c r="H327" s="57" t="str">
        <f t="shared" si="133"/>
        <v>EDIFICACIÓN - ESTACIÓN ALTAMIRA</v>
      </c>
      <c r="I327" s="289">
        <f t="shared" si="134"/>
        <v>6006001004</v>
      </c>
      <c r="J327" s="377" t="s">
        <v>99</v>
      </c>
      <c r="K327" s="283"/>
      <c r="L327" s="284"/>
      <c r="M327" s="284"/>
      <c r="N327" s="284" t="s">
        <v>64</v>
      </c>
      <c r="O327" s="278" t="s">
        <v>2</v>
      </c>
      <c r="P327" s="288">
        <f t="shared" si="152"/>
        <v>2112</v>
      </c>
      <c r="Q327" s="363">
        <f>+VLOOKUP(N327,'[28]Indice Estaciones-Edificaciones'!E$4:P$550,12,FALSE)</f>
        <v>1635823.6622408764</v>
      </c>
      <c r="R327" s="363">
        <f t="shared" si="150"/>
        <v>3454859574.6527309</v>
      </c>
      <c r="S327" s="108">
        <f t="shared" si="151"/>
        <v>3454859574.6527309</v>
      </c>
      <c r="T327" s="277"/>
      <c r="U327" s="277"/>
      <c r="V327" s="277"/>
      <c r="W327" s="408"/>
      <c r="X327" s="365">
        <f t="shared" ref="X327:X390" si="153">+IF(C330&gt;C331,S330,X328+S329)</f>
        <v>2805092908.6326222</v>
      </c>
      <c r="Y327" s="365">
        <f t="shared" ref="Y327:Y390" si="154">+IF(D329&gt;D330,S329,Y328+S329)</f>
        <v>2201871012.4195151</v>
      </c>
      <c r="Z327" s="365">
        <f t="shared" ref="Z327:Z390" si="155">+IF(E328&gt;E329,S328,Z328+S328)</f>
        <v>2248965968.2225895</v>
      </c>
    </row>
    <row r="328" spans="1:26" s="23" customFormat="1" ht="15" customHeight="1">
      <c r="A328" s="72">
        <v>9</v>
      </c>
      <c r="B328" s="41">
        <f t="shared" ref="B328:B391" si="156">+IF(K328="",B327,B327+1)</f>
        <v>6</v>
      </c>
      <c r="C328" s="41">
        <f t="shared" ref="C328:C391" si="157">+IF(B328=B327,IF(L328="",C327,C327+1),0)</f>
        <v>6</v>
      </c>
      <c r="D328" s="41">
        <f t="shared" si="140"/>
        <v>1</v>
      </c>
      <c r="E328" s="41">
        <f t="shared" si="135"/>
        <v>5</v>
      </c>
      <c r="F328" s="57" t="str">
        <f t="shared" ref="F328:F391" si="158">+IF(K328="",F327,K328)</f>
        <v>TRAMO ESTACIÓN INTERMEDIA LA VICTORIA A ALTAMIRA ALTERNATIVA 5</v>
      </c>
      <c r="G328" s="57" t="str">
        <f t="shared" ref="G328:G391" si="159">+IF(L328="",G327,L328)</f>
        <v>ESTACIÓN RETORNO ALTAMIRA</v>
      </c>
      <c r="H328" s="57" t="str">
        <f t="shared" ref="H328:H391" si="160">+IF(G328=G327,IF(M328="",H327,M328),H329)</f>
        <v>EDIFICACIÓN - ESTACIÓN ALTAMIRA</v>
      </c>
      <c r="I328" s="289">
        <f t="shared" ref="I328:I391" si="161">+E328+D328*1000+C328*1000000+B328*1000000000</f>
        <v>6006001005</v>
      </c>
      <c r="J328" s="377" t="s">
        <v>99</v>
      </c>
      <c r="K328" s="283"/>
      <c r="L328" s="40"/>
      <c r="M328" s="40"/>
      <c r="N328" s="284" t="s">
        <v>66</v>
      </c>
      <c r="O328" s="11" t="s">
        <v>2</v>
      </c>
      <c r="P328" s="55">
        <f t="shared" ref="P328:P334" si="162">+$P$324</f>
        <v>2112</v>
      </c>
      <c r="Q328" s="363">
        <f>+VLOOKUP(N328,'[28]Indice Estaciones-Edificaciones'!E$4:P$550,12,FALSE)</f>
        <v>153847.33761486085</v>
      </c>
      <c r="R328" s="363">
        <f t="shared" si="150"/>
        <v>324925577.04258609</v>
      </c>
      <c r="S328" s="108">
        <f t="shared" si="151"/>
        <v>324925577.04258609</v>
      </c>
      <c r="T328" s="3"/>
      <c r="U328" s="3"/>
      <c r="V328" s="3"/>
      <c r="W328" s="408"/>
      <c r="X328" s="365">
        <f t="shared" si="153"/>
        <v>2542979827.8274922</v>
      </c>
      <c r="Y328" s="365">
        <f t="shared" si="154"/>
        <v>1939757931.6143854</v>
      </c>
      <c r="Z328" s="365">
        <f t="shared" si="155"/>
        <v>1924040391.1800032</v>
      </c>
    </row>
    <row r="329" spans="1:26" s="23" customFormat="1" ht="15" customHeight="1">
      <c r="A329" s="72">
        <v>9</v>
      </c>
      <c r="B329" s="41">
        <f t="shared" si="156"/>
        <v>6</v>
      </c>
      <c r="C329" s="41">
        <f t="shared" si="157"/>
        <v>6</v>
      </c>
      <c r="D329" s="41">
        <f t="shared" si="140"/>
        <v>1</v>
      </c>
      <c r="E329" s="41">
        <f t="shared" ref="E329:E392" si="163">+IF(D329=D328,IF(N329="",E328,E328+1),0)</f>
        <v>6</v>
      </c>
      <c r="F329" s="57" t="str">
        <f t="shared" si="158"/>
        <v>TRAMO ESTACIÓN INTERMEDIA LA VICTORIA A ALTAMIRA ALTERNATIVA 5</v>
      </c>
      <c r="G329" s="57" t="str">
        <f t="shared" si="159"/>
        <v>ESTACIÓN RETORNO ALTAMIRA</v>
      </c>
      <c r="H329" s="57" t="str">
        <f t="shared" si="160"/>
        <v>EDIFICACIÓN - ESTACIÓN ALTAMIRA</v>
      </c>
      <c r="I329" s="289">
        <f t="shared" si="161"/>
        <v>6006001006</v>
      </c>
      <c r="J329" s="377" t="s">
        <v>99</v>
      </c>
      <c r="K329" s="283"/>
      <c r="L329" s="40"/>
      <c r="M329" s="40"/>
      <c r="N329" s="284" t="s">
        <v>67</v>
      </c>
      <c r="O329" s="11" t="s">
        <v>2</v>
      </c>
      <c r="P329" s="55">
        <f t="shared" si="162"/>
        <v>2112</v>
      </c>
      <c r="Q329" s="363">
        <f>+VLOOKUP(N329,'[28]Indice Estaciones-Edificaciones'!E$4:P$550,12,FALSE)</f>
        <v>124106.57235091378</v>
      </c>
      <c r="R329" s="363">
        <f t="shared" si="150"/>
        <v>262113080.80512989</v>
      </c>
      <c r="S329" s="108">
        <f t="shared" si="151"/>
        <v>262113080.80512989</v>
      </c>
      <c r="T329" s="3"/>
      <c r="U329" s="3"/>
      <c r="V329" s="3"/>
      <c r="W329" s="408"/>
      <c r="X329" s="365">
        <f t="shared" si="153"/>
        <v>2451447835.339581</v>
      </c>
      <c r="Y329" s="365">
        <f t="shared" si="154"/>
        <v>1848225939.1264744</v>
      </c>
      <c r="Z329" s="365">
        <f t="shared" si="155"/>
        <v>1661927310.3748734</v>
      </c>
    </row>
    <row r="330" spans="1:26" s="23" customFormat="1" ht="15" customHeight="1">
      <c r="A330" s="72">
        <v>9</v>
      </c>
      <c r="B330" s="41">
        <f t="shared" si="156"/>
        <v>6</v>
      </c>
      <c r="C330" s="41">
        <f t="shared" si="157"/>
        <v>6</v>
      </c>
      <c r="D330" s="41">
        <f t="shared" si="140"/>
        <v>1</v>
      </c>
      <c r="E330" s="41">
        <f t="shared" si="163"/>
        <v>7</v>
      </c>
      <c r="F330" s="57" t="str">
        <f t="shared" si="158"/>
        <v>TRAMO ESTACIÓN INTERMEDIA LA VICTORIA A ALTAMIRA ALTERNATIVA 5</v>
      </c>
      <c r="G330" s="57" t="str">
        <f t="shared" si="159"/>
        <v>ESTACIÓN RETORNO ALTAMIRA</v>
      </c>
      <c r="H330" s="57" t="str">
        <f t="shared" si="160"/>
        <v>EDIFICACIÓN - ESTACIÓN ALTAMIRA</v>
      </c>
      <c r="I330" s="289">
        <f t="shared" si="161"/>
        <v>6006001007</v>
      </c>
      <c r="J330" s="377" t="s">
        <v>99</v>
      </c>
      <c r="K330" s="283"/>
      <c r="L330" s="40"/>
      <c r="M330" s="40"/>
      <c r="N330" s="284" t="s">
        <v>50</v>
      </c>
      <c r="O330" s="11" t="s">
        <v>2</v>
      </c>
      <c r="P330" s="55">
        <f t="shared" si="162"/>
        <v>2112</v>
      </c>
      <c r="Q330" s="363">
        <f>+VLOOKUP(N330,'[28]Indice Estaciones-Edificaciones'!E$4:P$550,12,FALSE)</f>
        <v>43339.011594654847</v>
      </c>
      <c r="R330" s="363">
        <f t="shared" si="150"/>
        <v>91531992.487911031</v>
      </c>
      <c r="S330" s="108">
        <f t="shared" si="151"/>
        <v>91531992.487911031</v>
      </c>
      <c r="T330" s="3"/>
      <c r="U330" s="3"/>
      <c r="V330" s="3"/>
      <c r="W330" s="408"/>
      <c r="X330" s="365">
        <f t="shared" si="153"/>
        <v>1372825705.3761957</v>
      </c>
      <c r="Y330" s="365">
        <f t="shared" si="154"/>
        <v>769603809.16308904</v>
      </c>
      <c r="Z330" s="365">
        <f t="shared" si="155"/>
        <v>1570395317.8869624</v>
      </c>
    </row>
    <row r="331" spans="1:26" s="23" customFormat="1" ht="15" customHeight="1">
      <c r="A331" s="72">
        <v>9</v>
      </c>
      <c r="B331" s="41">
        <f t="shared" si="156"/>
        <v>6</v>
      </c>
      <c r="C331" s="41">
        <f t="shared" si="157"/>
        <v>6</v>
      </c>
      <c r="D331" s="41">
        <f t="shared" si="140"/>
        <v>1</v>
      </c>
      <c r="E331" s="41">
        <f t="shared" si="163"/>
        <v>8</v>
      </c>
      <c r="F331" s="57" t="str">
        <f t="shared" si="158"/>
        <v>TRAMO ESTACIÓN INTERMEDIA LA VICTORIA A ALTAMIRA ALTERNATIVA 5</v>
      </c>
      <c r="G331" s="57" t="str">
        <f t="shared" si="159"/>
        <v>ESTACIÓN RETORNO ALTAMIRA</v>
      </c>
      <c r="H331" s="57" t="str">
        <f t="shared" si="160"/>
        <v>EDIFICACIÓN - ESTACIÓN ALTAMIRA</v>
      </c>
      <c r="I331" s="289">
        <f t="shared" si="161"/>
        <v>6006001008</v>
      </c>
      <c r="J331" s="377" t="s">
        <v>99</v>
      </c>
      <c r="K331" s="283"/>
      <c r="L331" s="40"/>
      <c r="M331" s="40"/>
      <c r="N331" s="284" t="s">
        <v>49</v>
      </c>
      <c r="O331" s="11" t="s">
        <v>2</v>
      </c>
      <c r="P331" s="55">
        <f t="shared" si="162"/>
        <v>2112</v>
      </c>
      <c r="Q331" s="363">
        <f>+VLOOKUP(N331,'[28]Indice Estaciones-Edificaciones'!E$4:P$550,12,FALSE)</f>
        <v>510711.23577811808</v>
      </c>
      <c r="R331" s="363">
        <f t="shared" si="150"/>
        <v>1078622129.9633853</v>
      </c>
      <c r="S331" s="108">
        <f t="shared" si="151"/>
        <v>1078622129.9633853</v>
      </c>
      <c r="T331" s="3"/>
      <c r="U331" s="3"/>
      <c r="V331" s="3"/>
      <c r="W331" s="408"/>
      <c r="X331" s="365">
        <f t="shared" si="153"/>
        <v>1237418126.2953644</v>
      </c>
      <c r="Y331" s="365">
        <f t="shared" si="154"/>
        <v>634196230.08225775</v>
      </c>
      <c r="Z331" s="365">
        <f t="shared" si="155"/>
        <v>491773187.92357719</v>
      </c>
    </row>
    <row r="332" spans="1:26" s="23" customFormat="1" ht="15" customHeight="1">
      <c r="A332" s="72">
        <v>9</v>
      </c>
      <c r="B332" s="41">
        <f t="shared" si="156"/>
        <v>6</v>
      </c>
      <c r="C332" s="41">
        <f t="shared" si="157"/>
        <v>6</v>
      </c>
      <c r="D332" s="41">
        <f t="shared" si="140"/>
        <v>1</v>
      </c>
      <c r="E332" s="41">
        <f t="shared" si="163"/>
        <v>9</v>
      </c>
      <c r="F332" s="57" t="str">
        <f t="shared" si="158"/>
        <v>TRAMO ESTACIÓN INTERMEDIA LA VICTORIA A ALTAMIRA ALTERNATIVA 5</v>
      </c>
      <c r="G332" s="57" t="str">
        <f t="shared" si="159"/>
        <v>ESTACIÓN RETORNO ALTAMIRA</v>
      </c>
      <c r="H332" s="57" t="str">
        <f t="shared" si="160"/>
        <v>EDIFICACIÓN - ESTACIÓN ALTAMIRA</v>
      </c>
      <c r="I332" s="289">
        <f t="shared" si="161"/>
        <v>6006001009</v>
      </c>
      <c r="J332" s="377" t="s">
        <v>99</v>
      </c>
      <c r="K332" s="283"/>
      <c r="L332" s="40"/>
      <c r="M332" s="40"/>
      <c r="N332" s="284" t="s">
        <v>68</v>
      </c>
      <c r="O332" s="11" t="s">
        <v>2</v>
      </c>
      <c r="P332" s="55">
        <f t="shared" si="162"/>
        <v>2112</v>
      </c>
      <c r="Q332" s="363">
        <f>+VLOOKUP(N332,'[28]Indice Estaciones-Edificaciones'!E$4:P$550,12,FALSE)</f>
        <v>64113.437064787548</v>
      </c>
      <c r="R332" s="363">
        <f t="shared" si="150"/>
        <v>135407579.08083129</v>
      </c>
      <c r="S332" s="108">
        <f t="shared" si="151"/>
        <v>135407579.08083129</v>
      </c>
      <c r="T332" s="3"/>
      <c r="U332" s="3"/>
      <c r="V332" s="3"/>
      <c r="W332" s="408"/>
      <c r="X332" s="365">
        <f t="shared" si="153"/>
        <v>1025121572.1063845</v>
      </c>
      <c r="Y332" s="365">
        <f t="shared" si="154"/>
        <v>421899675.89327788</v>
      </c>
      <c r="Z332" s="365">
        <f t="shared" si="155"/>
        <v>356365608.8427459</v>
      </c>
    </row>
    <row r="333" spans="1:26" s="23" customFormat="1" ht="15" customHeight="1">
      <c r="A333" s="72">
        <v>9</v>
      </c>
      <c r="B333" s="41">
        <f t="shared" si="156"/>
        <v>6</v>
      </c>
      <c r="C333" s="41">
        <f t="shared" si="157"/>
        <v>6</v>
      </c>
      <c r="D333" s="41">
        <f t="shared" si="140"/>
        <v>1</v>
      </c>
      <c r="E333" s="41">
        <f t="shared" si="163"/>
        <v>10</v>
      </c>
      <c r="F333" s="57" t="str">
        <f t="shared" si="158"/>
        <v>TRAMO ESTACIÓN INTERMEDIA LA VICTORIA A ALTAMIRA ALTERNATIVA 5</v>
      </c>
      <c r="G333" s="57" t="str">
        <f t="shared" si="159"/>
        <v>ESTACIÓN RETORNO ALTAMIRA</v>
      </c>
      <c r="H333" s="57" t="str">
        <f t="shared" si="160"/>
        <v>EDIFICACIÓN - ESTACIÓN ALTAMIRA</v>
      </c>
      <c r="I333" s="289">
        <f t="shared" si="161"/>
        <v>6006001010</v>
      </c>
      <c r="J333" s="377" t="s">
        <v>99</v>
      </c>
      <c r="K333" s="283"/>
      <c r="L333" s="40"/>
      <c r="M333" s="40"/>
      <c r="N333" s="284" t="s">
        <v>73</v>
      </c>
      <c r="O333" s="11" t="s">
        <v>2</v>
      </c>
      <c r="P333" s="55">
        <f t="shared" si="162"/>
        <v>2112</v>
      </c>
      <c r="Q333" s="363">
        <f>+VLOOKUP(N333,'[28]Indice Estaciones-Edificaciones'!E$4:P$550,12,FALSE)</f>
        <v>100519.20179402453</v>
      </c>
      <c r="R333" s="363">
        <f t="shared" si="150"/>
        <v>212296554.1889798</v>
      </c>
      <c r="S333" s="108">
        <f t="shared" si="151"/>
        <v>212296554.1889798</v>
      </c>
      <c r="T333" s="3"/>
      <c r="U333" s="3"/>
      <c r="V333" s="3"/>
      <c r="W333" s="408"/>
      <c r="X333" s="365">
        <f t="shared" si="153"/>
        <v>881052517.45261836</v>
      </c>
      <c r="Y333" s="365">
        <f t="shared" si="154"/>
        <v>277830621.23951173</v>
      </c>
      <c r="Z333" s="365">
        <f t="shared" si="155"/>
        <v>144069054.65376613</v>
      </c>
    </row>
    <row r="334" spans="1:26" s="23" customFormat="1" ht="15" customHeight="1">
      <c r="A334" s="72">
        <v>9</v>
      </c>
      <c r="B334" s="41">
        <f t="shared" si="156"/>
        <v>6</v>
      </c>
      <c r="C334" s="41">
        <f t="shared" si="157"/>
        <v>6</v>
      </c>
      <c r="D334" s="41">
        <f t="shared" si="140"/>
        <v>1</v>
      </c>
      <c r="E334" s="41">
        <f t="shared" si="163"/>
        <v>11</v>
      </c>
      <c r="F334" s="57" t="str">
        <f t="shared" si="158"/>
        <v>TRAMO ESTACIÓN INTERMEDIA LA VICTORIA A ALTAMIRA ALTERNATIVA 5</v>
      </c>
      <c r="G334" s="57" t="str">
        <f t="shared" si="159"/>
        <v>ESTACIÓN RETORNO ALTAMIRA</v>
      </c>
      <c r="H334" s="57" t="str">
        <f t="shared" si="160"/>
        <v>EDIFICACIÓN - ESTACIÓN ALTAMIRA</v>
      </c>
      <c r="I334" s="289">
        <f t="shared" si="161"/>
        <v>6006001011</v>
      </c>
      <c r="J334" s="377" t="s">
        <v>99</v>
      </c>
      <c r="K334" s="283"/>
      <c r="L334" s="40"/>
      <c r="M334" s="40"/>
      <c r="N334" s="284" t="s">
        <v>51</v>
      </c>
      <c r="O334" s="11" t="s">
        <v>2</v>
      </c>
      <c r="P334" s="55">
        <f t="shared" si="162"/>
        <v>2112</v>
      </c>
      <c r="Q334" s="363">
        <f>+VLOOKUP(N334,'[28]Indice Estaciones-Edificaciones'!E$4:P$550,12,FALSE)</f>
        <v>68214.514514093811</v>
      </c>
      <c r="R334" s="363">
        <f t="shared" si="150"/>
        <v>144069054.65376613</v>
      </c>
      <c r="S334" s="108">
        <f t="shared" si="151"/>
        <v>144069054.65376613</v>
      </c>
      <c r="T334" s="3"/>
      <c r="U334" s="3"/>
      <c r="V334" s="3"/>
      <c r="W334" s="408"/>
      <c r="X334" s="365">
        <f t="shared" si="153"/>
        <v>881052517.45261836</v>
      </c>
      <c r="Y334" s="365">
        <f t="shared" si="154"/>
        <v>277830621.23951173</v>
      </c>
      <c r="Z334" s="365">
        <f t="shared" si="155"/>
        <v>277830621.23951173</v>
      </c>
    </row>
    <row r="335" spans="1:26" s="23" customFormat="1" ht="15" customHeight="1">
      <c r="A335" s="72">
        <v>17</v>
      </c>
      <c r="B335" s="41">
        <f t="shared" si="156"/>
        <v>6</v>
      </c>
      <c r="C335" s="41">
        <f t="shared" si="157"/>
        <v>6</v>
      </c>
      <c r="D335" s="41">
        <f t="shared" si="140"/>
        <v>2</v>
      </c>
      <c r="E335" s="41">
        <f t="shared" si="163"/>
        <v>0</v>
      </c>
      <c r="F335" s="57" t="str">
        <f t="shared" si="158"/>
        <v>TRAMO ESTACIÓN INTERMEDIA LA VICTORIA A ALTAMIRA ALTERNATIVA 5</v>
      </c>
      <c r="G335" s="57" t="str">
        <f t="shared" si="159"/>
        <v>ESTACIÓN RETORNO ALTAMIRA</v>
      </c>
      <c r="H335" s="57" t="str">
        <f t="shared" si="160"/>
        <v>ESPACIO PUBLICO - ESTACIÓN ALTAMIRA</v>
      </c>
      <c r="I335" s="289">
        <f t="shared" si="161"/>
        <v>6006002000</v>
      </c>
      <c r="J335" s="377" t="s">
        <v>99</v>
      </c>
      <c r="K335" s="283"/>
      <c r="L335" s="40"/>
      <c r="M335" s="43" t="s">
        <v>110</v>
      </c>
      <c r="N335" s="76"/>
      <c r="O335" s="11"/>
      <c r="P335" s="55"/>
      <c r="Q335" s="108"/>
      <c r="R335" s="362">
        <f>+T335</f>
        <v>277830621.23951173</v>
      </c>
      <c r="S335" s="108"/>
      <c r="T335" s="69">
        <f>Z335</f>
        <v>277830621.23951173</v>
      </c>
      <c r="U335" s="3"/>
      <c r="V335" s="3"/>
      <c r="W335" s="408"/>
      <c r="X335" s="365">
        <f t="shared" si="153"/>
        <v>805697920.85996258</v>
      </c>
      <c r="Y335" s="365">
        <f t="shared" si="154"/>
        <v>202476024.64685592</v>
      </c>
      <c r="Z335" s="365">
        <f t="shared" si="155"/>
        <v>277830621.23951173</v>
      </c>
    </row>
    <row r="336" spans="1:26" s="23" customFormat="1" ht="15" customHeight="1">
      <c r="A336" s="72">
        <v>18</v>
      </c>
      <c r="B336" s="41">
        <f t="shared" si="156"/>
        <v>6</v>
      </c>
      <c r="C336" s="41">
        <f t="shared" si="157"/>
        <v>6</v>
      </c>
      <c r="D336" s="41">
        <f t="shared" si="140"/>
        <v>2</v>
      </c>
      <c r="E336" s="41">
        <f t="shared" si="163"/>
        <v>1</v>
      </c>
      <c r="F336" s="57" t="str">
        <f t="shared" si="158"/>
        <v>TRAMO ESTACIÓN INTERMEDIA LA VICTORIA A ALTAMIRA ALTERNATIVA 5</v>
      </c>
      <c r="G336" s="57" t="str">
        <f t="shared" si="159"/>
        <v>ESTACIÓN RETORNO ALTAMIRA</v>
      </c>
      <c r="H336" s="57" t="str">
        <f t="shared" si="160"/>
        <v>ESPACIO PUBLICO - ESTACIÓN ALTAMIRA</v>
      </c>
      <c r="I336" s="289">
        <f t="shared" si="161"/>
        <v>6006002001</v>
      </c>
      <c r="J336" s="377" t="s">
        <v>99</v>
      </c>
      <c r="K336" s="283"/>
      <c r="L336" s="40"/>
      <c r="M336" s="40"/>
      <c r="N336" s="284" t="s">
        <v>304</v>
      </c>
      <c r="O336" s="55" t="s">
        <v>2</v>
      </c>
      <c r="P336" s="55">
        <f>+[27]Cantidades!$J$35</f>
        <v>1225</v>
      </c>
      <c r="Q336" s="363">
        <f>+VLOOKUP(N336,'[28]Indice Estaciones-Espacio Públi'!$E$5:$P$50,12,FALSE)</f>
        <v>61513.956402167983</v>
      </c>
      <c r="R336" s="363">
        <f t="shared" ref="R336:R338" si="164">+S336</f>
        <v>75354596.592655778</v>
      </c>
      <c r="S336" s="108">
        <f t="shared" si="151"/>
        <v>75354596.592655778</v>
      </c>
      <c r="T336" s="3"/>
      <c r="U336" s="3"/>
      <c r="V336" s="3"/>
      <c r="W336" s="408"/>
      <c r="X336" s="365">
        <f t="shared" si="153"/>
        <v>796622914.19929564</v>
      </c>
      <c r="Y336" s="365">
        <f t="shared" si="154"/>
        <v>193401017.98618901</v>
      </c>
      <c r="Z336" s="365">
        <f t="shared" si="155"/>
        <v>202476024.64685592</v>
      </c>
    </row>
    <row r="337" spans="1:26" s="23" customFormat="1" ht="15" customHeight="1">
      <c r="A337" s="72">
        <v>19</v>
      </c>
      <c r="B337" s="41">
        <f t="shared" si="156"/>
        <v>6</v>
      </c>
      <c r="C337" s="41">
        <f t="shared" si="157"/>
        <v>6</v>
      </c>
      <c r="D337" s="41">
        <f t="shared" si="140"/>
        <v>2</v>
      </c>
      <c r="E337" s="41">
        <f t="shared" si="163"/>
        <v>2</v>
      </c>
      <c r="F337" s="57" t="str">
        <f t="shared" si="158"/>
        <v>TRAMO ESTACIÓN INTERMEDIA LA VICTORIA A ALTAMIRA ALTERNATIVA 5</v>
      </c>
      <c r="G337" s="57" t="str">
        <f t="shared" si="159"/>
        <v>ESTACIÓN RETORNO ALTAMIRA</v>
      </c>
      <c r="H337" s="57" t="str">
        <f t="shared" si="160"/>
        <v>ESPACIO PUBLICO - ESTACIÓN ALTAMIRA</v>
      </c>
      <c r="I337" s="289">
        <f t="shared" si="161"/>
        <v>6006002002</v>
      </c>
      <c r="J337" s="377" t="s">
        <v>99</v>
      </c>
      <c r="K337" s="283"/>
      <c r="L337" s="40"/>
      <c r="M337" s="40"/>
      <c r="N337" s="284" t="s">
        <v>312</v>
      </c>
      <c r="O337" s="11" t="s">
        <v>2</v>
      </c>
      <c r="P337" s="55">
        <f>+$P$336</f>
        <v>1225</v>
      </c>
      <c r="Q337" s="363">
        <f>+VLOOKUP(N337,'[28]Indice Estaciones-Espacio Públi'!$E$5:$P$50,12,FALSE)</f>
        <v>7408.1687025852243</v>
      </c>
      <c r="R337" s="363">
        <f t="shared" si="164"/>
        <v>9075006.6606668998</v>
      </c>
      <c r="S337" s="108">
        <f t="shared" si="151"/>
        <v>9075006.6606668998</v>
      </c>
      <c r="T337" s="3"/>
      <c r="U337" s="3"/>
      <c r="V337" s="3"/>
      <c r="W337" s="408"/>
      <c r="X337" s="365">
        <f t="shared" si="153"/>
        <v>603221896.21310663</v>
      </c>
      <c r="Y337" s="365">
        <f t="shared" si="154"/>
        <v>454509285</v>
      </c>
      <c r="Z337" s="365">
        <f t="shared" si="155"/>
        <v>193401017.98618901</v>
      </c>
    </row>
    <row r="338" spans="1:26" s="23" customFormat="1" ht="15" customHeight="1">
      <c r="A338" s="72">
        <v>18</v>
      </c>
      <c r="B338" s="41">
        <f t="shared" si="156"/>
        <v>6</v>
      </c>
      <c r="C338" s="41">
        <f t="shared" si="157"/>
        <v>6</v>
      </c>
      <c r="D338" s="41">
        <f t="shared" si="140"/>
        <v>2</v>
      </c>
      <c r="E338" s="41">
        <f t="shared" si="163"/>
        <v>3</v>
      </c>
      <c r="F338" s="57" t="str">
        <f t="shared" si="158"/>
        <v>TRAMO ESTACIÓN INTERMEDIA LA VICTORIA A ALTAMIRA ALTERNATIVA 5</v>
      </c>
      <c r="G338" s="57" t="str">
        <f t="shared" si="159"/>
        <v>ESTACIÓN RETORNO ALTAMIRA</v>
      </c>
      <c r="H338" s="57" t="str">
        <f t="shared" si="160"/>
        <v>ESPACIO PUBLICO - ESTACIÓN ALTAMIRA</v>
      </c>
      <c r="I338" s="289">
        <f t="shared" si="161"/>
        <v>6006002003</v>
      </c>
      <c r="J338" s="377" t="s">
        <v>99</v>
      </c>
      <c r="K338" s="283"/>
      <c r="L338" s="40"/>
      <c r="M338" s="40"/>
      <c r="N338" s="284" t="s">
        <v>70</v>
      </c>
      <c r="O338" s="11" t="s">
        <v>2</v>
      </c>
      <c r="P338" s="55">
        <f t="shared" ref="P338" si="165">+$P$336</f>
        <v>1225</v>
      </c>
      <c r="Q338" s="363">
        <f>+VLOOKUP(N338,'[28]Indice Estaciones-Espacio Públi'!$E$5:$P$50,12,FALSE)</f>
        <v>157878.38202954206</v>
      </c>
      <c r="R338" s="363">
        <f t="shared" si="164"/>
        <v>193401017.98618901</v>
      </c>
      <c r="S338" s="108">
        <f t="shared" si="151"/>
        <v>193401017.98618901</v>
      </c>
      <c r="T338" s="3"/>
      <c r="U338" s="3"/>
      <c r="V338" s="3"/>
      <c r="W338" s="408"/>
      <c r="X338" s="365">
        <f t="shared" si="153"/>
        <v>603221896.21310663</v>
      </c>
      <c r="Y338" s="365">
        <f t="shared" si="154"/>
        <v>454509285</v>
      </c>
      <c r="Z338" s="365">
        <f t="shared" si="155"/>
        <v>454509285</v>
      </c>
    </row>
    <row r="339" spans="1:26" s="280" customFormat="1" ht="15" customHeight="1">
      <c r="A339" s="292"/>
      <c r="B339" s="41">
        <f t="shared" si="156"/>
        <v>6</v>
      </c>
      <c r="C339" s="41">
        <f t="shared" si="157"/>
        <v>7</v>
      </c>
      <c r="D339" s="41">
        <f t="shared" si="140"/>
        <v>0</v>
      </c>
      <c r="E339" s="41">
        <f t="shared" si="163"/>
        <v>0</v>
      </c>
      <c r="F339" s="57" t="str">
        <f t="shared" si="158"/>
        <v>TRAMO ESTACIÓN INTERMEDIA LA VICTORIA A ALTAMIRA ALTERNATIVA 5</v>
      </c>
      <c r="G339" s="57" t="str">
        <f t="shared" si="159"/>
        <v>REDES SECAS EXTERIORES - RAMAL LA VICTORIA A ALTAMIRA</v>
      </c>
      <c r="H339" s="57" t="str">
        <f t="shared" si="160"/>
        <v>INTERFERENCIAS</v>
      </c>
      <c r="I339" s="289">
        <f t="shared" si="161"/>
        <v>6007000000</v>
      </c>
      <c r="J339" s="377" t="s">
        <v>99</v>
      </c>
      <c r="K339" s="283"/>
      <c r="L339" s="367" t="s">
        <v>301</v>
      </c>
      <c r="M339" s="366"/>
      <c r="N339" s="284"/>
      <c r="O339" s="278"/>
      <c r="P339" s="288"/>
      <c r="Q339" s="363"/>
      <c r="R339" s="404">
        <f>+U339</f>
        <v>454509285</v>
      </c>
      <c r="S339" s="108"/>
      <c r="T339" s="277"/>
      <c r="U339" s="277">
        <f>Y339</f>
        <v>454509285</v>
      </c>
      <c r="V339" s="277"/>
      <c r="W339" s="408"/>
      <c r="X339" s="365">
        <f t="shared" si="153"/>
        <v>603221896.21310663</v>
      </c>
      <c r="Y339" s="365">
        <f t="shared" si="154"/>
        <v>454509285</v>
      </c>
      <c r="Z339" s="365">
        <f t="shared" si="155"/>
        <v>454509285</v>
      </c>
    </row>
    <row r="340" spans="1:26" s="280" customFormat="1" ht="15" customHeight="1">
      <c r="A340" s="292"/>
      <c r="B340" s="41">
        <f t="shared" si="156"/>
        <v>6</v>
      </c>
      <c r="C340" s="41">
        <f t="shared" si="157"/>
        <v>7</v>
      </c>
      <c r="D340" s="41">
        <f t="shared" si="140"/>
        <v>1</v>
      </c>
      <c r="E340" s="41">
        <f t="shared" si="163"/>
        <v>0</v>
      </c>
      <c r="F340" s="57" t="str">
        <f t="shared" si="158"/>
        <v>TRAMO ESTACIÓN INTERMEDIA LA VICTORIA A ALTAMIRA ALTERNATIVA 5</v>
      </c>
      <c r="G340" s="57" t="str">
        <f t="shared" si="159"/>
        <v>REDES SECAS EXTERIORES - RAMAL LA VICTORIA A ALTAMIRA</v>
      </c>
      <c r="H340" s="57" t="str">
        <f t="shared" si="160"/>
        <v>INTERFERENCIAS</v>
      </c>
      <c r="I340" s="289">
        <f t="shared" si="161"/>
        <v>6007001000</v>
      </c>
      <c r="J340" s="377" t="s">
        <v>99</v>
      </c>
      <c r="K340" s="283"/>
      <c r="L340" s="367"/>
      <c r="M340" s="367" t="s">
        <v>299</v>
      </c>
      <c r="N340" s="284"/>
      <c r="O340" s="278"/>
      <c r="P340" s="288"/>
      <c r="Q340" s="363"/>
      <c r="R340" s="404">
        <f>+T340</f>
        <v>454509285</v>
      </c>
      <c r="S340" s="108"/>
      <c r="T340" s="69">
        <f>Z340</f>
        <v>454509285</v>
      </c>
      <c r="U340" s="277"/>
      <c r="V340" s="277"/>
      <c r="W340" s="408"/>
      <c r="X340" s="365">
        <f t="shared" si="153"/>
        <v>148712611.21310669</v>
      </c>
      <c r="Y340" s="365">
        <f t="shared" si="154"/>
        <v>148712611.21310669</v>
      </c>
      <c r="Z340" s="365">
        <f t="shared" si="155"/>
        <v>454509285</v>
      </c>
    </row>
    <row r="341" spans="1:26" s="280" customFormat="1" ht="51">
      <c r="A341" s="292"/>
      <c r="B341" s="41">
        <f t="shared" si="156"/>
        <v>6</v>
      </c>
      <c r="C341" s="41">
        <f t="shared" si="157"/>
        <v>7</v>
      </c>
      <c r="D341" s="41">
        <f t="shared" si="140"/>
        <v>1</v>
      </c>
      <c r="E341" s="41">
        <f t="shared" si="163"/>
        <v>1</v>
      </c>
      <c r="F341" s="57" t="str">
        <f t="shared" si="158"/>
        <v>TRAMO ESTACIÓN INTERMEDIA LA VICTORIA A ALTAMIRA ALTERNATIVA 5</v>
      </c>
      <c r="G341" s="57" t="str">
        <f t="shared" si="159"/>
        <v>REDES SECAS EXTERIORES - RAMAL LA VICTORIA A ALTAMIRA</v>
      </c>
      <c r="H341" s="57" t="str">
        <f t="shared" si="160"/>
        <v>INTERFERENCIAS</v>
      </c>
      <c r="I341" s="289">
        <f t="shared" si="161"/>
        <v>6007001001</v>
      </c>
      <c r="J341" s="377" t="s">
        <v>99</v>
      </c>
      <c r="K341" s="283"/>
      <c r="L341" s="366"/>
      <c r="M341" s="366"/>
      <c r="N341" s="368" t="s">
        <v>305</v>
      </c>
      <c r="O341" s="278" t="s">
        <v>62</v>
      </c>
      <c r="P341" s="288">
        <f>+'[29]RESUMEN TRAMOS'!$E$10</f>
        <v>545</v>
      </c>
      <c r="Q341" s="363">
        <f>+'[29]RESUMEN TRAMOS'!$H$10</f>
        <v>833961.99082568812</v>
      </c>
      <c r="R341" s="363">
        <f>+S341</f>
        <v>454509285</v>
      </c>
      <c r="S341" s="108">
        <f>+P341*Q341</f>
        <v>454509285</v>
      </c>
      <c r="T341" s="277"/>
      <c r="U341" s="277"/>
      <c r="V341" s="277"/>
      <c r="W341" s="408"/>
      <c r="X341" s="365">
        <f t="shared" si="153"/>
        <v>148712611.21310669</v>
      </c>
      <c r="Y341" s="365">
        <f t="shared" si="154"/>
        <v>148712611.21310669</v>
      </c>
      <c r="Z341" s="365">
        <f t="shared" si="155"/>
        <v>148712611.21310669</v>
      </c>
    </row>
    <row r="342" spans="1:26" s="280" customFormat="1">
      <c r="A342" s="292"/>
      <c r="B342" s="41">
        <f t="shared" si="156"/>
        <v>6</v>
      </c>
      <c r="C342" s="41">
        <f t="shared" si="157"/>
        <v>8</v>
      </c>
      <c r="D342" s="41">
        <f t="shared" si="140"/>
        <v>0</v>
      </c>
      <c r="E342" s="41">
        <f t="shared" si="163"/>
        <v>0</v>
      </c>
      <c r="F342" s="57" t="str">
        <f t="shared" si="158"/>
        <v>TRAMO ESTACIÓN INTERMEDIA LA VICTORIA A ALTAMIRA ALTERNATIVA 5</v>
      </c>
      <c r="G342" s="57" t="str">
        <f t="shared" si="159"/>
        <v>REDES HIDROSANITARIAS EXTERIORES - RAMAL 20 DE JULIO A LA VICTORIA</v>
      </c>
      <c r="H342" s="57" t="str">
        <f t="shared" si="160"/>
        <v>ALCANTARILLADO</v>
      </c>
      <c r="I342" s="289">
        <f t="shared" si="161"/>
        <v>6008000000</v>
      </c>
      <c r="J342" s="377" t="s">
        <v>99</v>
      </c>
      <c r="K342" s="283"/>
      <c r="L342" s="367" t="s">
        <v>302</v>
      </c>
      <c r="M342" s="366"/>
      <c r="N342" s="368"/>
      <c r="O342" s="278"/>
      <c r="P342" s="288"/>
      <c r="Q342" s="363"/>
      <c r="R342" s="404">
        <f>+U342</f>
        <v>148712611.21310669</v>
      </c>
      <c r="S342" s="108"/>
      <c r="T342" s="277"/>
      <c r="U342" s="277">
        <f>Y342</f>
        <v>148712611.21310669</v>
      </c>
      <c r="V342" s="277"/>
      <c r="W342" s="408"/>
      <c r="X342" s="365">
        <f t="shared" si="153"/>
        <v>36040956805.79982</v>
      </c>
      <c r="Y342" s="365">
        <f t="shared" si="154"/>
        <v>148712611.21310669</v>
      </c>
      <c r="Z342" s="365">
        <f t="shared" si="155"/>
        <v>148712611.21310669</v>
      </c>
    </row>
    <row r="343" spans="1:26" s="280" customFormat="1">
      <c r="A343" s="292"/>
      <c r="B343" s="41">
        <f t="shared" si="156"/>
        <v>6</v>
      </c>
      <c r="C343" s="41">
        <f t="shared" si="157"/>
        <v>8</v>
      </c>
      <c r="D343" s="41">
        <f t="shared" si="140"/>
        <v>1</v>
      </c>
      <c r="E343" s="41">
        <f t="shared" si="163"/>
        <v>0</v>
      </c>
      <c r="F343" s="57" t="str">
        <f t="shared" si="158"/>
        <v>TRAMO ESTACIÓN INTERMEDIA LA VICTORIA A ALTAMIRA ALTERNATIVA 5</v>
      </c>
      <c r="G343" s="57" t="str">
        <f t="shared" si="159"/>
        <v>REDES HIDROSANITARIAS EXTERIORES - RAMAL 20 DE JULIO A LA VICTORIA</v>
      </c>
      <c r="H343" s="57" t="str">
        <f t="shared" si="160"/>
        <v>ALCANTARILLADO</v>
      </c>
      <c r="I343" s="289">
        <f t="shared" si="161"/>
        <v>6008001000</v>
      </c>
      <c r="J343" s="377" t="s">
        <v>99</v>
      </c>
      <c r="K343" s="283"/>
      <c r="L343" s="366"/>
      <c r="M343" s="367" t="s">
        <v>303</v>
      </c>
      <c r="N343" s="368"/>
      <c r="O343" s="278"/>
      <c r="P343" s="288"/>
      <c r="Q343" s="363"/>
      <c r="R343" s="404">
        <f>+T343</f>
        <v>148712611.21310669</v>
      </c>
      <c r="S343" s="108"/>
      <c r="T343" s="69">
        <f>Z343</f>
        <v>148712611.21310669</v>
      </c>
      <c r="U343" s="277"/>
      <c r="V343" s="277"/>
      <c r="W343" s="408"/>
      <c r="X343" s="365">
        <f t="shared" si="153"/>
        <v>35892244194.586716</v>
      </c>
      <c r="Y343" s="365">
        <f t="shared" si="154"/>
        <v>11096371144.645758</v>
      </c>
      <c r="Z343" s="365">
        <f t="shared" si="155"/>
        <v>148712611.21310669</v>
      </c>
    </row>
    <row r="344" spans="1:26" s="280" customFormat="1" ht="25.5" customHeight="1">
      <c r="A344" s="292"/>
      <c r="B344" s="41">
        <f t="shared" si="156"/>
        <v>6</v>
      </c>
      <c r="C344" s="41">
        <f t="shared" si="157"/>
        <v>8</v>
      </c>
      <c r="D344" s="41">
        <f t="shared" ref="D344:D407" si="166">+IF(C344=C343,IF(M344="",D343,D343+1),0)</f>
        <v>1</v>
      </c>
      <c r="E344" s="41">
        <f t="shared" si="163"/>
        <v>1</v>
      </c>
      <c r="F344" s="57" t="str">
        <f t="shared" si="158"/>
        <v>TRAMO ESTACIÓN INTERMEDIA LA VICTORIA A ALTAMIRA ALTERNATIVA 5</v>
      </c>
      <c r="G344" s="57" t="str">
        <f t="shared" si="159"/>
        <v>REDES HIDROSANITARIAS EXTERIORES - RAMAL 20 DE JULIO A LA VICTORIA</v>
      </c>
      <c r="H344" s="57" t="str">
        <f t="shared" si="160"/>
        <v>ALCANTARILLADO</v>
      </c>
      <c r="I344" s="289">
        <f t="shared" si="161"/>
        <v>6008001001</v>
      </c>
      <c r="J344" s="377" t="s">
        <v>99</v>
      </c>
      <c r="K344" s="283"/>
      <c r="L344" s="366"/>
      <c r="M344" s="366"/>
      <c r="N344" s="368" t="s">
        <v>309</v>
      </c>
      <c r="O344" s="278" t="s">
        <v>4</v>
      </c>
      <c r="P344" s="288">
        <f>+[30]Cantidades!$J$12</f>
        <v>66</v>
      </c>
      <c r="Q344" s="363">
        <f>+'[31]36"'!$I$54</f>
        <v>2253221.3820167682</v>
      </c>
      <c r="R344" s="363">
        <f>+S344</f>
        <v>148712611.21310669</v>
      </c>
      <c r="S344" s="108">
        <f>+P344*Q344</f>
        <v>148712611.21310669</v>
      </c>
      <c r="T344" s="277"/>
      <c r="U344" s="277"/>
      <c r="V344" s="277"/>
      <c r="W344" s="408"/>
      <c r="X344" s="365">
        <f t="shared" si="153"/>
        <v>35892244194.586716</v>
      </c>
      <c r="Y344" s="365">
        <f t="shared" si="154"/>
        <v>11096371144.645758</v>
      </c>
      <c r="Z344" s="365">
        <f t="shared" si="155"/>
        <v>11096371144.645758</v>
      </c>
    </row>
    <row r="345" spans="1:26" s="71" customFormat="1" ht="15" customHeight="1">
      <c r="A345" s="72">
        <v>635</v>
      </c>
      <c r="B345" s="41">
        <f t="shared" si="156"/>
        <v>7</v>
      </c>
      <c r="C345" s="41">
        <f t="shared" si="157"/>
        <v>0</v>
      </c>
      <c r="D345" s="41">
        <f t="shared" si="166"/>
        <v>0</v>
      </c>
      <c r="E345" s="41">
        <f t="shared" si="163"/>
        <v>0</v>
      </c>
      <c r="F345" s="57" t="str">
        <f t="shared" si="158"/>
        <v>TRAMO ESTACIÓN INTERMEDIA LA VICTORIA A JUAN REY ALTERNATIVA 1</v>
      </c>
      <c r="G345" s="57" t="str">
        <f t="shared" si="159"/>
        <v>REDES HIDROSANITARIAS EXTERIORES - RAMAL 20 DE JULIO A LA VICTORIA</v>
      </c>
      <c r="H345" s="57" t="str">
        <f t="shared" si="160"/>
        <v>ALCANTARILLADO</v>
      </c>
      <c r="I345" s="289">
        <f t="shared" si="161"/>
        <v>7000000000</v>
      </c>
      <c r="J345" s="377" t="s">
        <v>100</v>
      </c>
      <c r="K345" s="294" t="s">
        <v>59</v>
      </c>
      <c r="L345" s="81"/>
      <c r="M345" s="81"/>
      <c r="N345" s="82"/>
      <c r="O345" s="83"/>
      <c r="P345" s="84"/>
      <c r="Q345" s="361"/>
      <c r="R345" s="399">
        <f>+V345</f>
        <v>35892244194.586716</v>
      </c>
      <c r="S345" s="361"/>
      <c r="T345" s="85"/>
      <c r="U345" s="85"/>
      <c r="V345" s="85">
        <f>+X345</f>
        <v>35892244194.586716</v>
      </c>
      <c r="W345" s="407"/>
      <c r="X345" s="365">
        <f t="shared" si="153"/>
        <v>35892244194.586716</v>
      </c>
      <c r="Y345" s="365">
        <f t="shared" si="154"/>
        <v>11096371144.645758</v>
      </c>
      <c r="Z345" s="365">
        <f t="shared" si="155"/>
        <v>11096371144.645758</v>
      </c>
    </row>
    <row r="346" spans="1:26" s="71" customFormat="1" ht="15" customHeight="1">
      <c r="A346" s="72">
        <v>7</v>
      </c>
      <c r="B346" s="41">
        <f t="shared" si="156"/>
        <v>7</v>
      </c>
      <c r="C346" s="41">
        <f t="shared" si="157"/>
        <v>1</v>
      </c>
      <c r="D346" s="41">
        <f t="shared" si="166"/>
        <v>0</v>
      </c>
      <c r="E346" s="41">
        <f t="shared" si="163"/>
        <v>0</v>
      </c>
      <c r="F346" s="57" t="str">
        <f t="shared" si="158"/>
        <v>TRAMO ESTACIÓN INTERMEDIA LA VICTORIA A JUAN REY ALTERNATIVA 1</v>
      </c>
      <c r="G346" s="57" t="str">
        <f t="shared" si="159"/>
        <v>NUEVA ESTACIÓN LA VICTORIA</v>
      </c>
      <c r="H346" s="57" t="str">
        <f t="shared" si="160"/>
        <v>EDIFICACIÓN - NUEVA ESTACIÓN LA VICTORIA</v>
      </c>
      <c r="I346" s="289">
        <f t="shared" si="161"/>
        <v>7001000000</v>
      </c>
      <c r="J346" s="377" t="s">
        <v>100</v>
      </c>
      <c r="K346" s="285"/>
      <c r="L346" s="43" t="s">
        <v>81</v>
      </c>
      <c r="M346" s="44"/>
      <c r="N346" s="78"/>
      <c r="O346" s="38"/>
      <c r="P346" s="56"/>
      <c r="Q346" s="362"/>
      <c r="R346" s="362">
        <f>+U346</f>
        <v>11096371144.645758</v>
      </c>
      <c r="S346" s="362"/>
      <c r="T346" s="69"/>
      <c r="U346" s="69">
        <f>Y346</f>
        <v>11096371144.645758</v>
      </c>
      <c r="V346" s="69"/>
      <c r="W346" s="407"/>
      <c r="X346" s="365">
        <f t="shared" si="153"/>
        <v>35892244194.586716</v>
      </c>
      <c r="Y346" s="365">
        <f t="shared" si="154"/>
        <v>11096371144.645758</v>
      </c>
      <c r="Z346" s="365">
        <f t="shared" si="155"/>
        <v>11096371144.645758</v>
      </c>
    </row>
    <row r="347" spans="1:26" s="71" customFormat="1" ht="15" customHeight="1">
      <c r="A347" s="72">
        <v>8</v>
      </c>
      <c r="B347" s="41">
        <f t="shared" si="156"/>
        <v>7</v>
      </c>
      <c r="C347" s="41">
        <f t="shared" si="157"/>
        <v>1</v>
      </c>
      <c r="D347" s="41">
        <f t="shared" si="166"/>
        <v>1</v>
      </c>
      <c r="E347" s="41">
        <f t="shared" si="163"/>
        <v>0</v>
      </c>
      <c r="F347" s="57" t="str">
        <f t="shared" si="158"/>
        <v>TRAMO ESTACIÓN INTERMEDIA LA VICTORIA A JUAN REY ALTERNATIVA 1</v>
      </c>
      <c r="G347" s="57" t="str">
        <f t="shared" si="159"/>
        <v>NUEVA ESTACIÓN LA VICTORIA</v>
      </c>
      <c r="H347" s="57" t="str">
        <f t="shared" si="160"/>
        <v>EDIFICACIÓN - NUEVA ESTACIÓN LA VICTORIA</v>
      </c>
      <c r="I347" s="289">
        <f t="shared" si="161"/>
        <v>7001001000</v>
      </c>
      <c r="J347" s="377" t="s">
        <v>100</v>
      </c>
      <c r="K347" s="285"/>
      <c r="L347" s="43"/>
      <c r="M347" s="43" t="s">
        <v>111</v>
      </c>
      <c r="N347" s="78"/>
      <c r="O347" s="38"/>
      <c r="P347" s="56"/>
      <c r="Q347" s="362"/>
      <c r="R347" s="362">
        <f>+T347</f>
        <v>11096371144.645758</v>
      </c>
      <c r="S347" s="362"/>
      <c r="T347" s="69">
        <f>Z347</f>
        <v>11096371144.645758</v>
      </c>
      <c r="U347" s="69"/>
      <c r="V347" s="69"/>
      <c r="W347" s="407"/>
      <c r="X347" s="365">
        <f t="shared" si="153"/>
        <v>35227483757.644485</v>
      </c>
      <c r="Y347" s="365">
        <f t="shared" si="154"/>
        <v>10431610707.703526</v>
      </c>
      <c r="Z347" s="365">
        <f t="shared" si="155"/>
        <v>11096371144.645758</v>
      </c>
    </row>
    <row r="348" spans="1:26" s="23" customFormat="1" ht="15" customHeight="1">
      <c r="A348" s="72">
        <v>9</v>
      </c>
      <c r="B348" s="41">
        <f t="shared" si="156"/>
        <v>7</v>
      </c>
      <c r="C348" s="41">
        <f t="shared" si="157"/>
        <v>1</v>
      </c>
      <c r="D348" s="41">
        <f t="shared" si="166"/>
        <v>1</v>
      </c>
      <c r="E348" s="41">
        <f t="shared" si="163"/>
        <v>1</v>
      </c>
      <c r="F348" s="57" t="str">
        <f t="shared" si="158"/>
        <v>TRAMO ESTACIÓN INTERMEDIA LA VICTORIA A JUAN REY ALTERNATIVA 1</v>
      </c>
      <c r="G348" s="57" t="str">
        <f t="shared" si="159"/>
        <v>NUEVA ESTACIÓN LA VICTORIA</v>
      </c>
      <c r="H348" s="57" t="str">
        <f t="shared" si="160"/>
        <v>EDIFICACIÓN - NUEVA ESTACIÓN LA VICTORIA</v>
      </c>
      <c r="I348" s="289">
        <f t="shared" si="161"/>
        <v>7001001001</v>
      </c>
      <c r="J348" s="377" t="s">
        <v>100</v>
      </c>
      <c r="K348" s="283"/>
      <c r="L348" s="40"/>
      <c r="M348" s="40"/>
      <c r="N348" s="284" t="s">
        <v>304</v>
      </c>
      <c r="O348" s="55" t="s">
        <v>2</v>
      </c>
      <c r="P348" s="55">
        <f>+[27]Cantidades!$J$38</f>
        <v>2112</v>
      </c>
      <c r="Q348" s="363">
        <f>+VLOOKUP(N348,'[28]Indice Estaciones-Edificaciones'!E$4:P$550,12,FALSE)</f>
        <v>314753.99476431432</v>
      </c>
      <c r="R348" s="363">
        <f t="shared" ref="R348:R358" si="167">+S348</f>
        <v>664760436.94223189</v>
      </c>
      <c r="S348" s="108">
        <f t="shared" ref="S348:S387" si="168">+P348*Q348</f>
        <v>664760436.94223189</v>
      </c>
      <c r="T348" s="3"/>
      <c r="U348" s="3"/>
      <c r="V348" s="3"/>
      <c r="W348" s="408"/>
      <c r="X348" s="365">
        <f t="shared" si="153"/>
        <v>32892231491.211235</v>
      </c>
      <c r="Y348" s="365">
        <f t="shared" si="154"/>
        <v>8096358441.2702732</v>
      </c>
      <c r="Z348" s="365">
        <f t="shared" si="155"/>
        <v>10431610707.703526</v>
      </c>
    </row>
    <row r="349" spans="1:26" s="23" customFormat="1" ht="15" customHeight="1">
      <c r="A349" s="72">
        <v>9</v>
      </c>
      <c r="B349" s="41">
        <f t="shared" si="156"/>
        <v>7</v>
      </c>
      <c r="C349" s="41">
        <f t="shared" si="157"/>
        <v>1</v>
      </c>
      <c r="D349" s="41">
        <f t="shared" si="166"/>
        <v>1</v>
      </c>
      <c r="E349" s="41">
        <f t="shared" si="163"/>
        <v>2</v>
      </c>
      <c r="F349" s="57" t="str">
        <f t="shared" si="158"/>
        <v>TRAMO ESTACIÓN INTERMEDIA LA VICTORIA A JUAN REY ALTERNATIVA 1</v>
      </c>
      <c r="G349" s="57" t="str">
        <f t="shared" si="159"/>
        <v>NUEVA ESTACIÓN LA VICTORIA</v>
      </c>
      <c r="H349" s="57" t="str">
        <f t="shared" si="160"/>
        <v>EDIFICACIÓN - NUEVA ESTACIÓN LA VICTORIA</v>
      </c>
      <c r="I349" s="289">
        <f t="shared" si="161"/>
        <v>7001001002</v>
      </c>
      <c r="J349" s="377" t="s">
        <v>100</v>
      </c>
      <c r="K349" s="283"/>
      <c r="L349" s="40"/>
      <c r="M349" s="40"/>
      <c r="N349" s="284" t="s">
        <v>47</v>
      </c>
      <c r="O349" s="11" t="s">
        <v>2</v>
      </c>
      <c r="P349" s="55">
        <f>+$P$348</f>
        <v>2112</v>
      </c>
      <c r="Q349" s="363">
        <f>+VLOOKUP(N349,'[28]Indice Estaciones-Edificaciones'!E$4:P$550,12,FALSE)</f>
        <v>1105706.5655460474</v>
      </c>
      <c r="R349" s="363">
        <f t="shared" si="167"/>
        <v>2335252266.4332523</v>
      </c>
      <c r="S349" s="108">
        <f t="shared" si="168"/>
        <v>2335252266.4332523</v>
      </c>
      <c r="T349" s="3"/>
      <c r="U349" s="3"/>
      <c r="V349" s="3"/>
      <c r="W349" s="408"/>
      <c r="X349" s="365">
        <f t="shared" si="153"/>
        <v>30499698592.816284</v>
      </c>
      <c r="Y349" s="365">
        <f t="shared" si="154"/>
        <v>5703825542.8753204</v>
      </c>
      <c r="Z349" s="365">
        <f t="shared" si="155"/>
        <v>8096358441.2702732</v>
      </c>
    </row>
    <row r="350" spans="1:26" s="23" customFormat="1" ht="15" customHeight="1">
      <c r="A350" s="72">
        <v>9</v>
      </c>
      <c r="B350" s="41">
        <f t="shared" si="156"/>
        <v>7</v>
      </c>
      <c r="C350" s="41">
        <f t="shared" si="157"/>
        <v>1</v>
      </c>
      <c r="D350" s="41">
        <f t="shared" si="166"/>
        <v>1</v>
      </c>
      <c r="E350" s="41">
        <f t="shared" si="163"/>
        <v>3</v>
      </c>
      <c r="F350" s="57" t="str">
        <f t="shared" si="158"/>
        <v>TRAMO ESTACIÓN INTERMEDIA LA VICTORIA A JUAN REY ALTERNATIVA 1</v>
      </c>
      <c r="G350" s="57" t="str">
        <f t="shared" si="159"/>
        <v>NUEVA ESTACIÓN LA VICTORIA</v>
      </c>
      <c r="H350" s="57" t="str">
        <f t="shared" si="160"/>
        <v>EDIFICACIÓN - NUEVA ESTACIÓN LA VICTORIA</v>
      </c>
      <c r="I350" s="289">
        <f t="shared" si="161"/>
        <v>7001001003</v>
      </c>
      <c r="J350" s="377" t="s">
        <v>100</v>
      </c>
      <c r="K350" s="283"/>
      <c r="L350" s="40"/>
      <c r="M350" s="40"/>
      <c r="N350" s="284" t="s">
        <v>48</v>
      </c>
      <c r="O350" s="11" t="s">
        <v>2</v>
      </c>
      <c r="P350" s="55">
        <f t="shared" ref="P350:P358" si="169">+$P$348</f>
        <v>2112</v>
      </c>
      <c r="Q350" s="363">
        <f>+VLOOKUP(N350,'[28]Indice Estaciones-Edificaciones'!E$4:P$550,12,FALSE)</f>
        <v>1132828.0768915494</v>
      </c>
      <c r="R350" s="363">
        <f t="shared" si="167"/>
        <v>2392532898.3949523</v>
      </c>
      <c r="S350" s="108">
        <f t="shared" si="168"/>
        <v>2392532898.3949523</v>
      </c>
      <c r="T350" s="3"/>
      <c r="U350" s="3"/>
      <c r="V350" s="3"/>
      <c r="W350" s="408"/>
      <c r="X350" s="365">
        <f t="shared" si="153"/>
        <v>27044839018.163551</v>
      </c>
      <c r="Y350" s="365">
        <f t="shared" si="154"/>
        <v>2248965968.2225895</v>
      </c>
      <c r="Z350" s="365">
        <f t="shared" si="155"/>
        <v>5703825542.8753204</v>
      </c>
    </row>
    <row r="351" spans="1:26" s="23" customFormat="1" ht="14.25" customHeight="1">
      <c r="A351" s="72">
        <v>9</v>
      </c>
      <c r="B351" s="41">
        <f t="shared" si="156"/>
        <v>7</v>
      </c>
      <c r="C351" s="41">
        <f t="shared" si="157"/>
        <v>1</v>
      </c>
      <c r="D351" s="41">
        <f t="shared" si="166"/>
        <v>1</v>
      </c>
      <c r="E351" s="41">
        <f t="shared" si="163"/>
        <v>4</v>
      </c>
      <c r="F351" s="57" t="str">
        <f t="shared" si="158"/>
        <v>TRAMO ESTACIÓN INTERMEDIA LA VICTORIA A JUAN REY ALTERNATIVA 1</v>
      </c>
      <c r="G351" s="57" t="str">
        <f t="shared" si="159"/>
        <v>NUEVA ESTACIÓN LA VICTORIA</v>
      </c>
      <c r="H351" s="57" t="str">
        <f t="shared" si="160"/>
        <v>EDIFICACIÓN - NUEVA ESTACIÓN LA VICTORIA</v>
      </c>
      <c r="I351" s="289">
        <f t="shared" si="161"/>
        <v>7001001004</v>
      </c>
      <c r="J351" s="377" t="s">
        <v>100</v>
      </c>
      <c r="K351" s="283"/>
      <c r="L351" s="40"/>
      <c r="M351" s="40"/>
      <c r="N351" s="284" t="s">
        <v>64</v>
      </c>
      <c r="O351" s="11" t="s">
        <v>2</v>
      </c>
      <c r="P351" s="55">
        <f t="shared" si="169"/>
        <v>2112</v>
      </c>
      <c r="Q351" s="363">
        <f>+VLOOKUP(N351,'[28]Indice Estaciones-Edificaciones'!E$4:P$550,12,FALSE)</f>
        <v>1635823.6622408764</v>
      </c>
      <c r="R351" s="363">
        <f t="shared" si="167"/>
        <v>3454859574.6527309</v>
      </c>
      <c r="S351" s="108">
        <f t="shared" si="168"/>
        <v>3454859574.6527309</v>
      </c>
      <c r="T351" s="3"/>
      <c r="U351" s="3"/>
      <c r="V351" s="3"/>
      <c r="W351" s="408"/>
      <c r="X351" s="365">
        <f t="shared" si="153"/>
        <v>26719913441.120964</v>
      </c>
      <c r="Y351" s="365">
        <f t="shared" si="154"/>
        <v>1924040391.1800032</v>
      </c>
      <c r="Z351" s="365">
        <f t="shared" si="155"/>
        <v>2248965968.2225895</v>
      </c>
    </row>
    <row r="352" spans="1:26" s="280" customFormat="1" ht="14.25" customHeight="1">
      <c r="A352" s="292"/>
      <c r="B352" s="41">
        <f t="shared" si="156"/>
        <v>7</v>
      </c>
      <c r="C352" s="41">
        <f t="shared" si="157"/>
        <v>1</v>
      </c>
      <c r="D352" s="41">
        <f t="shared" si="166"/>
        <v>1</v>
      </c>
      <c r="E352" s="41">
        <f t="shared" si="163"/>
        <v>5</v>
      </c>
      <c r="F352" s="57" t="str">
        <f t="shared" si="158"/>
        <v>TRAMO ESTACIÓN INTERMEDIA LA VICTORIA A JUAN REY ALTERNATIVA 1</v>
      </c>
      <c r="G352" s="57" t="str">
        <f t="shared" si="159"/>
        <v>NUEVA ESTACIÓN LA VICTORIA</v>
      </c>
      <c r="H352" s="57" t="str">
        <f t="shared" si="160"/>
        <v>EDIFICACIÓN - NUEVA ESTACIÓN LA VICTORIA</v>
      </c>
      <c r="I352" s="289">
        <f t="shared" si="161"/>
        <v>7001001005</v>
      </c>
      <c r="J352" s="377" t="s">
        <v>100</v>
      </c>
      <c r="K352" s="283"/>
      <c r="L352" s="284"/>
      <c r="M352" s="284"/>
      <c r="N352" s="284" t="s">
        <v>66</v>
      </c>
      <c r="O352" s="278" t="s">
        <v>2</v>
      </c>
      <c r="P352" s="288">
        <f t="shared" si="169"/>
        <v>2112</v>
      </c>
      <c r="Q352" s="363">
        <f>+VLOOKUP(N352,'[28]Indice Estaciones-Edificaciones'!E$4:P$550,12,FALSE)</f>
        <v>153847.33761486085</v>
      </c>
      <c r="R352" s="363">
        <f t="shared" si="167"/>
        <v>324925577.04258609</v>
      </c>
      <c r="S352" s="108">
        <f t="shared" si="168"/>
        <v>324925577.04258609</v>
      </c>
      <c r="T352" s="277"/>
      <c r="U352" s="277"/>
      <c r="V352" s="277"/>
      <c r="W352" s="408"/>
      <c r="X352" s="365">
        <f t="shared" si="153"/>
        <v>26457800360.315834</v>
      </c>
      <c r="Y352" s="365">
        <f t="shared" si="154"/>
        <v>1661927310.3748734</v>
      </c>
      <c r="Z352" s="365">
        <f t="shared" si="155"/>
        <v>1924040391.1800032</v>
      </c>
    </row>
    <row r="353" spans="1:26" s="280" customFormat="1" ht="14.25" customHeight="1">
      <c r="A353" s="292"/>
      <c r="B353" s="41">
        <f t="shared" si="156"/>
        <v>7</v>
      </c>
      <c r="C353" s="41">
        <f t="shared" si="157"/>
        <v>1</v>
      </c>
      <c r="D353" s="41">
        <f t="shared" si="166"/>
        <v>1</v>
      </c>
      <c r="E353" s="41">
        <f t="shared" si="163"/>
        <v>6</v>
      </c>
      <c r="F353" s="57" t="str">
        <f t="shared" si="158"/>
        <v>TRAMO ESTACIÓN INTERMEDIA LA VICTORIA A JUAN REY ALTERNATIVA 1</v>
      </c>
      <c r="G353" s="57" t="str">
        <f t="shared" si="159"/>
        <v>NUEVA ESTACIÓN LA VICTORIA</v>
      </c>
      <c r="H353" s="57" t="str">
        <f t="shared" si="160"/>
        <v>EDIFICACIÓN - NUEVA ESTACIÓN LA VICTORIA</v>
      </c>
      <c r="I353" s="289">
        <f t="shared" si="161"/>
        <v>7001001006</v>
      </c>
      <c r="J353" s="377" t="s">
        <v>100</v>
      </c>
      <c r="K353" s="283"/>
      <c r="L353" s="284"/>
      <c r="M353" s="284"/>
      <c r="N353" s="284" t="s">
        <v>67</v>
      </c>
      <c r="O353" s="278" t="s">
        <v>2</v>
      </c>
      <c r="P353" s="288">
        <f t="shared" si="169"/>
        <v>2112</v>
      </c>
      <c r="Q353" s="363">
        <f>+VLOOKUP(N353,'[28]Indice Estaciones-Edificaciones'!E$4:P$550,12,FALSE)</f>
        <v>124106.57235091378</v>
      </c>
      <c r="R353" s="363">
        <f t="shared" si="167"/>
        <v>262113080.80512989</v>
      </c>
      <c r="S353" s="108">
        <f t="shared" si="168"/>
        <v>262113080.80512989</v>
      </c>
      <c r="T353" s="277"/>
      <c r="U353" s="277"/>
      <c r="V353" s="277"/>
      <c r="W353" s="408"/>
      <c r="X353" s="365">
        <f t="shared" si="153"/>
        <v>26366268367.827923</v>
      </c>
      <c r="Y353" s="365">
        <f t="shared" si="154"/>
        <v>1570395317.8869624</v>
      </c>
      <c r="Z353" s="365">
        <f t="shared" si="155"/>
        <v>1661927310.3748734</v>
      </c>
    </row>
    <row r="354" spans="1:26" s="23" customFormat="1" ht="15" customHeight="1">
      <c r="A354" s="72">
        <v>9</v>
      </c>
      <c r="B354" s="41">
        <f t="shared" si="156"/>
        <v>7</v>
      </c>
      <c r="C354" s="41">
        <f t="shared" si="157"/>
        <v>1</v>
      </c>
      <c r="D354" s="41">
        <f t="shared" si="166"/>
        <v>1</v>
      </c>
      <c r="E354" s="41">
        <f t="shared" si="163"/>
        <v>7</v>
      </c>
      <c r="F354" s="57" t="str">
        <f t="shared" si="158"/>
        <v>TRAMO ESTACIÓN INTERMEDIA LA VICTORIA A JUAN REY ALTERNATIVA 1</v>
      </c>
      <c r="G354" s="57" t="str">
        <f t="shared" si="159"/>
        <v>NUEVA ESTACIÓN LA VICTORIA</v>
      </c>
      <c r="H354" s="57" t="str">
        <f t="shared" si="160"/>
        <v>EDIFICACIÓN - NUEVA ESTACIÓN LA VICTORIA</v>
      </c>
      <c r="I354" s="289">
        <f t="shared" si="161"/>
        <v>7001001007</v>
      </c>
      <c r="J354" s="377" t="s">
        <v>100</v>
      </c>
      <c r="K354" s="283"/>
      <c r="L354" s="40"/>
      <c r="M354" s="40"/>
      <c r="N354" s="284" t="s">
        <v>50</v>
      </c>
      <c r="O354" s="11" t="s">
        <v>2</v>
      </c>
      <c r="P354" s="55">
        <f t="shared" si="169"/>
        <v>2112</v>
      </c>
      <c r="Q354" s="363">
        <f>+VLOOKUP(N354,'[28]Indice Estaciones-Edificaciones'!E$4:P$550,12,FALSE)</f>
        <v>43339.011594654847</v>
      </c>
      <c r="R354" s="363">
        <f t="shared" si="167"/>
        <v>91531992.487911031</v>
      </c>
      <c r="S354" s="108">
        <f t="shared" si="168"/>
        <v>91531992.487911031</v>
      </c>
      <c r="T354" s="3"/>
      <c r="U354" s="3"/>
      <c r="V354" s="3"/>
      <c r="W354" s="408"/>
      <c r="X354" s="365">
        <f t="shared" si="153"/>
        <v>25287646237.864536</v>
      </c>
      <c r="Y354" s="365">
        <f t="shared" si="154"/>
        <v>491773187.92357719</v>
      </c>
      <c r="Z354" s="365">
        <f t="shared" si="155"/>
        <v>1570395317.8869624</v>
      </c>
    </row>
    <row r="355" spans="1:26" s="23" customFormat="1" ht="15" customHeight="1">
      <c r="A355" s="72">
        <v>9</v>
      </c>
      <c r="B355" s="41">
        <f t="shared" si="156"/>
        <v>7</v>
      </c>
      <c r="C355" s="41">
        <f t="shared" si="157"/>
        <v>1</v>
      </c>
      <c r="D355" s="41">
        <f t="shared" si="166"/>
        <v>1</v>
      </c>
      <c r="E355" s="41">
        <f t="shared" si="163"/>
        <v>8</v>
      </c>
      <c r="F355" s="57" t="str">
        <f t="shared" si="158"/>
        <v>TRAMO ESTACIÓN INTERMEDIA LA VICTORIA A JUAN REY ALTERNATIVA 1</v>
      </c>
      <c r="G355" s="57" t="str">
        <f t="shared" si="159"/>
        <v>NUEVA ESTACIÓN LA VICTORIA</v>
      </c>
      <c r="H355" s="57" t="str">
        <f t="shared" si="160"/>
        <v>EDIFICACIÓN - NUEVA ESTACIÓN LA VICTORIA</v>
      </c>
      <c r="I355" s="289">
        <f t="shared" si="161"/>
        <v>7001001008</v>
      </c>
      <c r="J355" s="377" t="s">
        <v>100</v>
      </c>
      <c r="K355" s="283"/>
      <c r="L355" s="40"/>
      <c r="M355" s="40"/>
      <c r="N355" s="284" t="s">
        <v>49</v>
      </c>
      <c r="O355" s="11" t="s">
        <v>2</v>
      </c>
      <c r="P355" s="55">
        <f t="shared" si="169"/>
        <v>2112</v>
      </c>
      <c r="Q355" s="363">
        <f>+VLOOKUP(N355,'[28]Indice Estaciones-Edificaciones'!E$4:P$550,12,FALSE)</f>
        <v>510711.23577811808</v>
      </c>
      <c r="R355" s="363">
        <f t="shared" si="167"/>
        <v>1078622129.9633853</v>
      </c>
      <c r="S355" s="108">
        <f t="shared" si="168"/>
        <v>1078622129.9633853</v>
      </c>
      <c r="T355" s="3"/>
      <c r="U355" s="3"/>
      <c r="V355" s="3"/>
      <c r="W355" s="408"/>
      <c r="X355" s="365">
        <f t="shared" si="153"/>
        <v>25152238658.783707</v>
      </c>
      <c r="Y355" s="365">
        <f t="shared" si="154"/>
        <v>356365608.8427459</v>
      </c>
      <c r="Z355" s="365">
        <f t="shared" si="155"/>
        <v>491773187.92357719</v>
      </c>
    </row>
    <row r="356" spans="1:26" s="23" customFormat="1" ht="15" customHeight="1">
      <c r="A356" s="72">
        <v>9</v>
      </c>
      <c r="B356" s="41">
        <f t="shared" si="156"/>
        <v>7</v>
      </c>
      <c r="C356" s="41">
        <f t="shared" si="157"/>
        <v>1</v>
      </c>
      <c r="D356" s="41">
        <f t="shared" si="166"/>
        <v>1</v>
      </c>
      <c r="E356" s="41">
        <f t="shared" si="163"/>
        <v>9</v>
      </c>
      <c r="F356" s="57" t="str">
        <f t="shared" si="158"/>
        <v>TRAMO ESTACIÓN INTERMEDIA LA VICTORIA A JUAN REY ALTERNATIVA 1</v>
      </c>
      <c r="G356" s="57" t="str">
        <f t="shared" si="159"/>
        <v>NUEVA ESTACIÓN LA VICTORIA</v>
      </c>
      <c r="H356" s="57" t="str">
        <f t="shared" si="160"/>
        <v>EDIFICACIÓN - NUEVA ESTACIÓN LA VICTORIA</v>
      </c>
      <c r="I356" s="289">
        <f t="shared" si="161"/>
        <v>7001001009</v>
      </c>
      <c r="J356" s="377" t="s">
        <v>100</v>
      </c>
      <c r="K356" s="283"/>
      <c r="L356" s="40"/>
      <c r="M356" s="40"/>
      <c r="N356" s="284" t="s">
        <v>68</v>
      </c>
      <c r="O356" s="11" t="s">
        <v>2</v>
      </c>
      <c r="P356" s="55">
        <f t="shared" si="169"/>
        <v>2112</v>
      </c>
      <c r="Q356" s="363">
        <f>+VLOOKUP(N356,'[28]Indice Estaciones-Edificaciones'!E$4:P$550,12,FALSE)</f>
        <v>64113.437064787548</v>
      </c>
      <c r="R356" s="363">
        <f t="shared" si="167"/>
        <v>135407579.08083129</v>
      </c>
      <c r="S356" s="108">
        <f t="shared" si="168"/>
        <v>135407579.08083129</v>
      </c>
      <c r="T356" s="3"/>
      <c r="U356" s="3"/>
      <c r="V356" s="3"/>
      <c r="W356" s="408"/>
      <c r="X356" s="365">
        <f t="shared" si="153"/>
        <v>24939942104.594727</v>
      </c>
      <c r="Y356" s="365">
        <f t="shared" si="154"/>
        <v>144069054.65376613</v>
      </c>
      <c r="Z356" s="365">
        <f t="shared" si="155"/>
        <v>356365608.8427459</v>
      </c>
    </row>
    <row r="357" spans="1:26" s="23" customFormat="1" ht="15" customHeight="1">
      <c r="A357" s="72">
        <v>9</v>
      </c>
      <c r="B357" s="41">
        <f t="shared" si="156"/>
        <v>7</v>
      </c>
      <c r="C357" s="41">
        <f t="shared" si="157"/>
        <v>1</v>
      </c>
      <c r="D357" s="41">
        <f t="shared" si="166"/>
        <v>1</v>
      </c>
      <c r="E357" s="41">
        <f t="shared" si="163"/>
        <v>10</v>
      </c>
      <c r="F357" s="57" t="str">
        <f t="shared" si="158"/>
        <v>TRAMO ESTACIÓN INTERMEDIA LA VICTORIA A JUAN REY ALTERNATIVA 1</v>
      </c>
      <c r="G357" s="57" t="str">
        <f t="shared" si="159"/>
        <v>NUEVA ESTACIÓN LA VICTORIA</v>
      </c>
      <c r="H357" s="57" t="str">
        <f t="shared" si="160"/>
        <v>EDIFICACIÓN - NUEVA ESTACIÓN LA VICTORIA</v>
      </c>
      <c r="I357" s="289">
        <f t="shared" si="161"/>
        <v>7001001010</v>
      </c>
      <c r="J357" s="377" t="s">
        <v>100</v>
      </c>
      <c r="K357" s="283"/>
      <c r="L357" s="40"/>
      <c r="M357" s="40"/>
      <c r="N357" s="284" t="s">
        <v>73</v>
      </c>
      <c r="O357" s="11" t="s">
        <v>2</v>
      </c>
      <c r="P357" s="55">
        <f t="shared" si="169"/>
        <v>2112</v>
      </c>
      <c r="Q357" s="363">
        <f>+VLOOKUP(N357,'[28]Indice Estaciones-Edificaciones'!E$4:P$550,12,FALSE)</f>
        <v>100519.20179402453</v>
      </c>
      <c r="R357" s="363">
        <f t="shared" si="167"/>
        <v>212296554.1889798</v>
      </c>
      <c r="S357" s="108">
        <f t="shared" si="168"/>
        <v>212296554.1889798</v>
      </c>
      <c r="T357" s="3"/>
      <c r="U357" s="3"/>
      <c r="V357" s="3"/>
      <c r="W357" s="408"/>
      <c r="X357" s="365">
        <f t="shared" si="153"/>
        <v>24795873049.94096</v>
      </c>
      <c r="Y357" s="365">
        <f t="shared" si="154"/>
        <v>0</v>
      </c>
      <c r="Z357" s="365">
        <f t="shared" si="155"/>
        <v>144069054.65376613</v>
      </c>
    </row>
    <row r="358" spans="1:26" s="23" customFormat="1" ht="15" customHeight="1">
      <c r="A358" s="72">
        <v>9</v>
      </c>
      <c r="B358" s="41">
        <f t="shared" si="156"/>
        <v>7</v>
      </c>
      <c r="C358" s="41">
        <f t="shared" si="157"/>
        <v>1</v>
      </c>
      <c r="D358" s="41">
        <f t="shared" si="166"/>
        <v>1</v>
      </c>
      <c r="E358" s="41">
        <f t="shared" si="163"/>
        <v>11</v>
      </c>
      <c r="F358" s="57" t="str">
        <f t="shared" si="158"/>
        <v>TRAMO ESTACIÓN INTERMEDIA LA VICTORIA A JUAN REY ALTERNATIVA 1</v>
      </c>
      <c r="G358" s="57" t="str">
        <f t="shared" si="159"/>
        <v>NUEVA ESTACIÓN LA VICTORIA</v>
      </c>
      <c r="H358" s="57" t="str">
        <f t="shared" si="160"/>
        <v>EDIFICACIÓN - NUEVA ESTACIÓN LA VICTORIA</v>
      </c>
      <c r="I358" s="289">
        <f t="shared" si="161"/>
        <v>7001001011</v>
      </c>
      <c r="J358" s="377" t="s">
        <v>100</v>
      </c>
      <c r="K358" s="283"/>
      <c r="L358" s="40"/>
      <c r="M358" s="40"/>
      <c r="N358" s="284" t="s">
        <v>51</v>
      </c>
      <c r="O358" s="11" t="s">
        <v>2</v>
      </c>
      <c r="P358" s="55">
        <f t="shared" si="169"/>
        <v>2112</v>
      </c>
      <c r="Q358" s="363">
        <f>+VLOOKUP(N358,'[28]Indice Estaciones-Edificaciones'!E$4:P$550,12,FALSE)</f>
        <v>68214.514514093811</v>
      </c>
      <c r="R358" s="363">
        <f t="shared" si="167"/>
        <v>144069054.65376613</v>
      </c>
      <c r="S358" s="108">
        <f t="shared" si="168"/>
        <v>144069054.65376613</v>
      </c>
      <c r="T358" s="3"/>
      <c r="U358" s="3"/>
      <c r="V358" s="3"/>
      <c r="W358" s="408"/>
      <c r="X358" s="365">
        <f t="shared" si="153"/>
        <v>24795873049.94096</v>
      </c>
      <c r="Y358" s="365">
        <f t="shared" si="154"/>
        <v>0</v>
      </c>
      <c r="Z358" s="365">
        <f t="shared" si="155"/>
        <v>0</v>
      </c>
    </row>
    <row r="359" spans="1:26" s="23" customFormat="1" ht="15" customHeight="1">
      <c r="A359" s="72">
        <v>17</v>
      </c>
      <c r="B359" s="41">
        <f t="shared" si="156"/>
        <v>7</v>
      </c>
      <c r="C359" s="41">
        <f t="shared" si="157"/>
        <v>1</v>
      </c>
      <c r="D359" s="41">
        <f t="shared" si="166"/>
        <v>2</v>
      </c>
      <c r="E359" s="41">
        <f t="shared" si="163"/>
        <v>0</v>
      </c>
      <c r="F359" s="57" t="str">
        <f t="shared" si="158"/>
        <v>TRAMO ESTACIÓN INTERMEDIA LA VICTORIA A JUAN REY ALTERNATIVA 1</v>
      </c>
      <c r="G359" s="57" t="str">
        <f t="shared" si="159"/>
        <v>NUEVA ESTACIÓN LA VICTORIA</v>
      </c>
      <c r="H359" s="57" t="str">
        <f t="shared" si="160"/>
        <v>ESPACIO PUBLICO - NUEVA ESTACIÓN LA VICTORIA</v>
      </c>
      <c r="I359" s="289">
        <f t="shared" si="161"/>
        <v>7001002000</v>
      </c>
      <c r="J359" s="377" t="s">
        <v>100</v>
      </c>
      <c r="K359" s="283"/>
      <c r="L359" s="40"/>
      <c r="M359" s="43" t="s">
        <v>112</v>
      </c>
      <c r="N359" s="76"/>
      <c r="O359" s="11"/>
      <c r="P359" s="55"/>
      <c r="Q359" s="108"/>
      <c r="R359" s="362">
        <f>+T359</f>
        <v>0</v>
      </c>
      <c r="S359" s="108"/>
      <c r="T359" s="69">
        <f>Z359</f>
        <v>0</v>
      </c>
      <c r="U359" s="3"/>
      <c r="V359" s="3"/>
      <c r="W359" s="408"/>
      <c r="X359" s="365">
        <f t="shared" si="153"/>
        <v>24795873049.94096</v>
      </c>
      <c r="Y359" s="365">
        <f t="shared" si="154"/>
        <v>0</v>
      </c>
      <c r="Z359" s="365">
        <f t="shared" si="155"/>
        <v>0</v>
      </c>
    </row>
    <row r="360" spans="1:26" s="23" customFormat="1" ht="15" customHeight="1">
      <c r="A360" s="72">
        <v>18</v>
      </c>
      <c r="B360" s="41">
        <f t="shared" si="156"/>
        <v>7</v>
      </c>
      <c r="C360" s="41">
        <f t="shared" si="157"/>
        <v>1</v>
      </c>
      <c r="D360" s="41">
        <f t="shared" si="166"/>
        <v>2</v>
      </c>
      <c r="E360" s="41">
        <f t="shared" si="163"/>
        <v>1</v>
      </c>
      <c r="F360" s="57" t="str">
        <f t="shared" si="158"/>
        <v>TRAMO ESTACIÓN INTERMEDIA LA VICTORIA A JUAN REY ALTERNATIVA 1</v>
      </c>
      <c r="G360" s="57" t="str">
        <f t="shared" si="159"/>
        <v>NUEVA ESTACIÓN LA VICTORIA</v>
      </c>
      <c r="H360" s="57" t="str">
        <f t="shared" si="160"/>
        <v>ESPACIO PUBLICO - NUEVA ESTACIÓN LA VICTORIA</v>
      </c>
      <c r="I360" s="289">
        <f t="shared" si="161"/>
        <v>7001002001</v>
      </c>
      <c r="J360" s="377" t="s">
        <v>100</v>
      </c>
      <c r="K360" s="283"/>
      <c r="L360" s="40"/>
      <c r="M360" s="40"/>
      <c r="N360" s="284" t="s">
        <v>304</v>
      </c>
      <c r="O360" s="11" t="s">
        <v>2</v>
      </c>
      <c r="P360" s="55">
        <v>0</v>
      </c>
      <c r="Q360" s="363">
        <f>+VLOOKUP(N360,'[28]Indice Estaciones-Espacio Públi'!$E$5:$P$50,12,FALSE)</f>
        <v>61513.956402167983</v>
      </c>
      <c r="R360" s="363">
        <f t="shared" ref="R360:R362" si="170">+S360</f>
        <v>0</v>
      </c>
      <c r="S360" s="108">
        <f t="shared" si="168"/>
        <v>0</v>
      </c>
      <c r="T360" s="3"/>
      <c r="U360" s="3"/>
      <c r="V360" s="3"/>
      <c r="W360" s="408"/>
      <c r="X360" s="365">
        <f t="shared" si="153"/>
        <v>24795873049.94096</v>
      </c>
      <c r="Y360" s="365">
        <f t="shared" si="154"/>
        <v>0</v>
      </c>
      <c r="Z360" s="365">
        <f t="shared" si="155"/>
        <v>0</v>
      </c>
    </row>
    <row r="361" spans="1:26" s="23" customFormat="1" ht="15" customHeight="1">
      <c r="A361" s="72">
        <v>19</v>
      </c>
      <c r="B361" s="41">
        <f t="shared" si="156"/>
        <v>7</v>
      </c>
      <c r="C361" s="41">
        <f t="shared" si="157"/>
        <v>1</v>
      </c>
      <c r="D361" s="41">
        <f t="shared" si="166"/>
        <v>2</v>
      </c>
      <c r="E361" s="41">
        <f t="shared" si="163"/>
        <v>2</v>
      </c>
      <c r="F361" s="57" t="str">
        <f t="shared" si="158"/>
        <v>TRAMO ESTACIÓN INTERMEDIA LA VICTORIA A JUAN REY ALTERNATIVA 1</v>
      </c>
      <c r="G361" s="57" t="str">
        <f t="shared" si="159"/>
        <v>NUEVA ESTACIÓN LA VICTORIA</v>
      </c>
      <c r="H361" s="57" t="str">
        <f t="shared" si="160"/>
        <v>ESPACIO PUBLICO - NUEVA ESTACIÓN LA VICTORIA</v>
      </c>
      <c r="I361" s="289">
        <f t="shared" si="161"/>
        <v>7001002002</v>
      </c>
      <c r="J361" s="377" t="s">
        <v>100</v>
      </c>
      <c r="K361" s="283"/>
      <c r="L361" s="40"/>
      <c r="M361" s="40"/>
      <c r="N361" s="284" t="s">
        <v>312</v>
      </c>
      <c r="O361" s="11" t="s">
        <v>2</v>
      </c>
      <c r="P361" s="55">
        <v>0</v>
      </c>
      <c r="Q361" s="363">
        <f>+VLOOKUP(N361,'[28]Indice Estaciones-Espacio Públi'!$E$5:$P$50,12,FALSE)</f>
        <v>7408.1687025852243</v>
      </c>
      <c r="R361" s="363">
        <f t="shared" si="170"/>
        <v>0</v>
      </c>
      <c r="S361" s="108">
        <f t="shared" si="168"/>
        <v>0</v>
      </c>
      <c r="T361" s="3"/>
      <c r="U361" s="3"/>
      <c r="V361" s="3"/>
      <c r="W361" s="408"/>
      <c r="X361" s="365">
        <f t="shared" si="153"/>
        <v>24795873049.94096</v>
      </c>
      <c r="Y361" s="365">
        <f t="shared" si="154"/>
        <v>2391414736.5633845</v>
      </c>
      <c r="Z361" s="365">
        <f t="shared" si="155"/>
        <v>0</v>
      </c>
    </row>
    <row r="362" spans="1:26" s="23" customFormat="1" ht="15" customHeight="1">
      <c r="A362" s="72">
        <v>18</v>
      </c>
      <c r="B362" s="41">
        <f t="shared" si="156"/>
        <v>7</v>
      </c>
      <c r="C362" s="41">
        <f t="shared" si="157"/>
        <v>1</v>
      </c>
      <c r="D362" s="41">
        <f t="shared" si="166"/>
        <v>2</v>
      </c>
      <c r="E362" s="41">
        <f t="shared" si="163"/>
        <v>3</v>
      </c>
      <c r="F362" s="57" t="str">
        <f t="shared" si="158"/>
        <v>TRAMO ESTACIÓN INTERMEDIA LA VICTORIA A JUAN REY ALTERNATIVA 1</v>
      </c>
      <c r="G362" s="57" t="str">
        <f t="shared" si="159"/>
        <v>NUEVA ESTACIÓN LA VICTORIA</v>
      </c>
      <c r="H362" s="57" t="str">
        <f t="shared" si="160"/>
        <v>ESPACIO PUBLICO - NUEVA ESTACIÓN LA VICTORIA</v>
      </c>
      <c r="I362" s="289">
        <f t="shared" si="161"/>
        <v>7001002003</v>
      </c>
      <c r="J362" s="377" t="s">
        <v>100</v>
      </c>
      <c r="K362" s="283"/>
      <c r="L362" s="40"/>
      <c r="M362" s="40"/>
      <c r="N362" s="284" t="s">
        <v>70</v>
      </c>
      <c r="O362" s="11" t="s">
        <v>2</v>
      </c>
      <c r="P362" s="55">
        <v>0</v>
      </c>
      <c r="Q362" s="363">
        <f>+VLOOKUP(N362,'[28]Indice Estaciones-Espacio Públi'!$E$5:$P$50,12,FALSE)</f>
        <v>157878.38202954206</v>
      </c>
      <c r="R362" s="363">
        <f t="shared" si="170"/>
        <v>0</v>
      </c>
      <c r="S362" s="108">
        <f t="shared" si="168"/>
        <v>0</v>
      </c>
      <c r="T362" s="3"/>
      <c r="U362" s="3"/>
      <c r="V362" s="3"/>
      <c r="W362" s="408"/>
      <c r="X362" s="365">
        <f t="shared" si="153"/>
        <v>24795873049.94096</v>
      </c>
      <c r="Y362" s="365">
        <f t="shared" si="154"/>
        <v>2391414736.5633845</v>
      </c>
      <c r="Z362" s="365">
        <f t="shared" si="155"/>
        <v>2391414736.5633845</v>
      </c>
    </row>
    <row r="363" spans="1:26" s="23" customFormat="1" ht="15" customHeight="1">
      <c r="A363" s="72">
        <v>21</v>
      </c>
      <c r="B363" s="41">
        <f t="shared" si="156"/>
        <v>7</v>
      </c>
      <c r="C363" s="41">
        <f t="shared" si="157"/>
        <v>2</v>
      </c>
      <c r="D363" s="41">
        <f t="shared" si="166"/>
        <v>0</v>
      </c>
      <c r="E363" s="41">
        <f t="shared" si="163"/>
        <v>0</v>
      </c>
      <c r="F363" s="57" t="str">
        <f t="shared" si="158"/>
        <v>TRAMO ESTACIÓN INTERMEDIA LA VICTORIA A JUAN REY ALTERNATIVA 1</v>
      </c>
      <c r="G363" s="57" t="str">
        <f t="shared" si="159"/>
        <v>GEOTECNIA - RAMAL LA VICTORIA A JUAN REY</v>
      </c>
      <c r="H363" s="57" t="str">
        <f t="shared" si="160"/>
        <v>GEOTECNIA</v>
      </c>
      <c r="I363" s="289">
        <f t="shared" si="161"/>
        <v>7002000000</v>
      </c>
      <c r="J363" s="377" t="s">
        <v>100</v>
      </c>
      <c r="K363" s="285"/>
      <c r="L363" s="43" t="s">
        <v>113</v>
      </c>
      <c r="M363" s="43"/>
      <c r="N363" s="76"/>
      <c r="O363" s="11"/>
      <c r="P363" s="55"/>
      <c r="Q363" s="108"/>
      <c r="R363" s="362">
        <f>+U363</f>
        <v>2391414736.5633845</v>
      </c>
      <c r="S363" s="108"/>
      <c r="T363" s="3"/>
      <c r="U363" s="3">
        <f>Y363</f>
        <v>2391414736.5633845</v>
      </c>
      <c r="V363" s="3"/>
      <c r="W363" s="408"/>
      <c r="X363" s="365">
        <f t="shared" si="153"/>
        <v>24795873049.94096</v>
      </c>
      <c r="Y363" s="365">
        <f t="shared" si="154"/>
        <v>2391414736.5633845</v>
      </c>
      <c r="Z363" s="365">
        <f t="shared" si="155"/>
        <v>2391414736.5633845</v>
      </c>
    </row>
    <row r="364" spans="1:26" s="280" customFormat="1" ht="15" customHeight="1">
      <c r="A364" s="292"/>
      <c r="B364" s="41">
        <f t="shared" si="156"/>
        <v>7</v>
      </c>
      <c r="C364" s="41">
        <f t="shared" si="157"/>
        <v>2</v>
      </c>
      <c r="D364" s="41">
        <f t="shared" si="166"/>
        <v>1</v>
      </c>
      <c r="E364" s="41">
        <f t="shared" si="163"/>
        <v>0</v>
      </c>
      <c r="F364" s="57" t="str">
        <f t="shared" si="158"/>
        <v>TRAMO ESTACIÓN INTERMEDIA LA VICTORIA A JUAN REY ALTERNATIVA 1</v>
      </c>
      <c r="G364" s="57" t="str">
        <f t="shared" si="159"/>
        <v>GEOTECNIA - RAMAL LA VICTORIA A JUAN REY</v>
      </c>
      <c r="H364" s="57" t="str">
        <f t="shared" si="160"/>
        <v>GEOTECNIA</v>
      </c>
      <c r="I364" s="289">
        <f t="shared" si="161"/>
        <v>7002001000</v>
      </c>
      <c r="J364" s="377" t="s">
        <v>100</v>
      </c>
      <c r="K364" s="285"/>
      <c r="L364" s="43"/>
      <c r="M364" s="43" t="s">
        <v>317</v>
      </c>
      <c r="N364" s="381"/>
      <c r="O364" s="278"/>
      <c r="P364" s="288"/>
      <c r="Q364" s="108"/>
      <c r="R364" s="362">
        <f>+T364</f>
        <v>2391414736.5633845</v>
      </c>
      <c r="S364" s="108"/>
      <c r="T364" s="69">
        <f>Z364</f>
        <v>2391414736.5633845</v>
      </c>
      <c r="U364" s="277"/>
      <c r="V364" s="277"/>
      <c r="W364" s="408"/>
      <c r="X364" s="365">
        <f t="shared" si="153"/>
        <v>24794157547.986519</v>
      </c>
      <c r="Y364" s="365">
        <f t="shared" si="154"/>
        <v>2389699234.608942</v>
      </c>
      <c r="Z364" s="365">
        <f t="shared" si="155"/>
        <v>2391414736.5633845</v>
      </c>
    </row>
    <row r="365" spans="1:26" s="23" customFormat="1" ht="15" customHeight="1">
      <c r="A365" s="72">
        <v>22</v>
      </c>
      <c r="B365" s="41">
        <f t="shared" si="156"/>
        <v>7</v>
      </c>
      <c r="C365" s="41">
        <f t="shared" si="157"/>
        <v>2</v>
      </c>
      <c r="D365" s="41">
        <f t="shared" si="166"/>
        <v>1</v>
      </c>
      <c r="E365" s="41">
        <f t="shared" si="163"/>
        <v>1</v>
      </c>
      <c r="F365" s="57" t="str">
        <f t="shared" si="158"/>
        <v>TRAMO ESTACIÓN INTERMEDIA LA VICTORIA A JUAN REY ALTERNATIVA 1</v>
      </c>
      <c r="G365" s="57" t="str">
        <f t="shared" si="159"/>
        <v>GEOTECNIA - RAMAL LA VICTORIA A JUAN REY</v>
      </c>
      <c r="H365" s="57" t="str">
        <f t="shared" si="160"/>
        <v>GEOTECNIA</v>
      </c>
      <c r="I365" s="289">
        <f t="shared" si="161"/>
        <v>7002001001</v>
      </c>
      <c r="J365" s="377" t="s">
        <v>100</v>
      </c>
      <c r="K365" s="283"/>
      <c r="L365" s="43"/>
      <c r="M365" s="43"/>
      <c r="N365" s="284" t="s">
        <v>28</v>
      </c>
      <c r="O365" s="278" t="s">
        <v>69</v>
      </c>
      <c r="P365" s="288">
        <f>+[28]LongTramos!$H$26</f>
        <v>1</v>
      </c>
      <c r="Q365" s="363">
        <f>+VLOOKUP(N365,'[28]Indice Geotecnia'!$E$6:$P$25,12,FALSE)*[28]InfoGeneral!$E$30</f>
        <v>1715501.954442695</v>
      </c>
      <c r="R365" s="363">
        <f t="shared" ref="R365:R367" si="171">+S365</f>
        <v>1715501.954442695</v>
      </c>
      <c r="S365" s="108">
        <f t="shared" si="168"/>
        <v>1715501.954442695</v>
      </c>
      <c r="T365" s="3"/>
      <c r="U365" s="3"/>
      <c r="V365" s="3"/>
      <c r="W365" s="408"/>
      <c r="X365" s="365">
        <f t="shared" si="153"/>
        <v>24790013391.117195</v>
      </c>
      <c r="Y365" s="365">
        <f t="shared" si="154"/>
        <v>2385555077.7396193</v>
      </c>
      <c r="Z365" s="365">
        <f t="shared" si="155"/>
        <v>2389699234.608942</v>
      </c>
    </row>
    <row r="366" spans="1:26" s="23" customFormat="1" ht="15" customHeight="1">
      <c r="A366" s="72">
        <v>22</v>
      </c>
      <c r="B366" s="41">
        <f t="shared" si="156"/>
        <v>7</v>
      </c>
      <c r="C366" s="41">
        <f t="shared" si="157"/>
        <v>2</v>
      </c>
      <c r="D366" s="41">
        <f t="shared" si="166"/>
        <v>1</v>
      </c>
      <c r="E366" s="41">
        <f t="shared" si="163"/>
        <v>2</v>
      </c>
      <c r="F366" s="57" t="str">
        <f t="shared" si="158"/>
        <v>TRAMO ESTACIÓN INTERMEDIA LA VICTORIA A JUAN REY ALTERNATIVA 1</v>
      </c>
      <c r="G366" s="57" t="str">
        <f t="shared" si="159"/>
        <v>GEOTECNIA - RAMAL LA VICTORIA A JUAN REY</v>
      </c>
      <c r="H366" s="57" t="str">
        <f t="shared" si="160"/>
        <v>GEOTECNIA</v>
      </c>
      <c r="I366" s="289">
        <f t="shared" si="161"/>
        <v>7002001002</v>
      </c>
      <c r="J366" s="377" t="s">
        <v>100</v>
      </c>
      <c r="K366" s="283"/>
      <c r="L366" s="43"/>
      <c r="M366" s="43"/>
      <c r="N366" s="284" t="s">
        <v>314</v>
      </c>
      <c r="O366" s="278" t="s">
        <v>69</v>
      </c>
      <c r="P366" s="288">
        <f>+[28]LongTramos!$H$26</f>
        <v>1</v>
      </c>
      <c r="Q366" s="363">
        <f>+VLOOKUP(N366,'[28]Indice Geotecnia'!$E$6:$P$25,12,FALSE)*[28]InfoGeneral!$E$30</f>
        <v>4144156.869322883</v>
      </c>
      <c r="R366" s="363">
        <f t="shared" si="171"/>
        <v>4144156.869322883</v>
      </c>
      <c r="S366" s="108">
        <f t="shared" si="168"/>
        <v>4144156.869322883</v>
      </c>
      <c r="T366" s="3"/>
      <c r="U366" s="3"/>
      <c r="V366" s="3"/>
      <c r="W366" s="408"/>
      <c r="X366" s="365">
        <f t="shared" si="153"/>
        <v>22404458313.377575</v>
      </c>
      <c r="Y366" s="365">
        <f t="shared" si="154"/>
        <v>7434314599.2886372</v>
      </c>
      <c r="Z366" s="365">
        <f t="shared" si="155"/>
        <v>2385555077.7396193</v>
      </c>
    </row>
    <row r="367" spans="1:26" s="23" customFormat="1" ht="15" customHeight="1">
      <c r="A367" s="72">
        <v>22</v>
      </c>
      <c r="B367" s="41">
        <f t="shared" si="156"/>
        <v>7</v>
      </c>
      <c r="C367" s="41">
        <f t="shared" si="157"/>
        <v>2</v>
      </c>
      <c r="D367" s="41">
        <f t="shared" si="166"/>
        <v>1</v>
      </c>
      <c r="E367" s="41">
        <f t="shared" si="163"/>
        <v>3</v>
      </c>
      <c r="F367" s="57" t="str">
        <f t="shared" si="158"/>
        <v>TRAMO ESTACIÓN INTERMEDIA LA VICTORIA A JUAN REY ALTERNATIVA 1</v>
      </c>
      <c r="G367" s="57" t="str">
        <f t="shared" si="159"/>
        <v>GEOTECNIA - RAMAL LA VICTORIA A JUAN REY</v>
      </c>
      <c r="H367" s="57" t="str">
        <f t="shared" si="160"/>
        <v>GEOTECNIA</v>
      </c>
      <c r="I367" s="289">
        <f t="shared" si="161"/>
        <v>7002001003</v>
      </c>
      <c r="J367" s="377" t="s">
        <v>100</v>
      </c>
      <c r="K367" s="283"/>
      <c r="L367" s="43"/>
      <c r="M367" s="43"/>
      <c r="N367" s="284" t="s">
        <v>72</v>
      </c>
      <c r="O367" s="278" t="s">
        <v>69</v>
      </c>
      <c r="P367" s="288">
        <f>+[28]LongTramos!$H$26</f>
        <v>1</v>
      </c>
      <c r="Q367" s="363">
        <f>+VLOOKUP(N367,'[28]Indice Geotecnia'!$E$6:$P$25,12,FALSE)*[28]InfoGeneral!$E$30</f>
        <v>2385555077.7396193</v>
      </c>
      <c r="R367" s="363">
        <f t="shared" si="171"/>
        <v>2385555077.7396193</v>
      </c>
      <c r="S367" s="108">
        <f t="shared" si="168"/>
        <v>2385555077.7396193</v>
      </c>
      <c r="T367" s="3"/>
      <c r="U367" s="3"/>
      <c r="V367" s="3"/>
      <c r="W367" s="408"/>
      <c r="X367" s="365">
        <f t="shared" si="153"/>
        <v>22404458313.377575</v>
      </c>
      <c r="Y367" s="365">
        <f t="shared" si="154"/>
        <v>7434314599.2886372</v>
      </c>
      <c r="Z367" s="365">
        <f t="shared" si="155"/>
        <v>6839715280.1061764</v>
      </c>
    </row>
    <row r="368" spans="1:26" s="23" customFormat="1" ht="15" customHeight="1">
      <c r="A368" s="72">
        <v>26</v>
      </c>
      <c r="B368" s="41">
        <f t="shared" si="156"/>
        <v>7</v>
      </c>
      <c r="C368" s="41">
        <f t="shared" si="157"/>
        <v>3</v>
      </c>
      <c r="D368" s="41">
        <f t="shared" si="166"/>
        <v>0</v>
      </c>
      <c r="E368" s="41">
        <f t="shared" si="163"/>
        <v>0</v>
      </c>
      <c r="F368" s="57" t="str">
        <f t="shared" si="158"/>
        <v>TRAMO ESTACIÓN INTERMEDIA LA VICTORIA A JUAN REY ALTERNATIVA 1</v>
      </c>
      <c r="G368" s="57" t="str">
        <f t="shared" si="159"/>
        <v>PILONAS - RAMAL LA VICTORIA A JUAN REY</v>
      </c>
      <c r="H368" s="57" t="str">
        <f t="shared" si="160"/>
        <v>ESTRUCTURA DE PILONAS</v>
      </c>
      <c r="I368" s="289">
        <f t="shared" si="161"/>
        <v>7003000000</v>
      </c>
      <c r="J368" s="377" t="s">
        <v>100</v>
      </c>
      <c r="K368" s="283"/>
      <c r="L368" s="43" t="s">
        <v>114</v>
      </c>
      <c r="M368" s="43"/>
      <c r="N368" s="76"/>
      <c r="O368" s="11"/>
      <c r="P368" s="55"/>
      <c r="Q368" s="108"/>
      <c r="R368" s="362">
        <f>+U368</f>
        <v>7434314599.2886372</v>
      </c>
      <c r="S368" s="108"/>
      <c r="T368" s="3"/>
      <c r="U368" s="3">
        <f>Y368</f>
        <v>7434314599.2886372</v>
      </c>
      <c r="V368" s="3"/>
      <c r="W368" s="408"/>
      <c r="X368" s="365">
        <f t="shared" si="153"/>
        <v>22404458313.377575</v>
      </c>
      <c r="Y368" s="365">
        <f t="shared" si="154"/>
        <v>7434314599.2886372</v>
      </c>
      <c r="Z368" s="365">
        <f t="shared" si="155"/>
        <v>6839715280.1061764</v>
      </c>
    </row>
    <row r="369" spans="1:26" s="23" customFormat="1" ht="15" customHeight="1">
      <c r="A369" s="72">
        <v>26</v>
      </c>
      <c r="B369" s="41">
        <f t="shared" si="156"/>
        <v>7</v>
      </c>
      <c r="C369" s="41">
        <f t="shared" si="157"/>
        <v>3</v>
      </c>
      <c r="D369" s="41">
        <f t="shared" si="166"/>
        <v>1</v>
      </c>
      <c r="E369" s="41">
        <f t="shared" si="163"/>
        <v>0</v>
      </c>
      <c r="F369" s="57" t="str">
        <f t="shared" si="158"/>
        <v>TRAMO ESTACIÓN INTERMEDIA LA VICTORIA A JUAN REY ALTERNATIVA 1</v>
      </c>
      <c r="G369" s="57" t="str">
        <f t="shared" si="159"/>
        <v>PILONAS - RAMAL LA VICTORIA A JUAN REY</v>
      </c>
      <c r="H369" s="57" t="str">
        <f t="shared" si="160"/>
        <v>ESTRUCTURA DE PILONAS</v>
      </c>
      <c r="I369" s="289">
        <f t="shared" si="161"/>
        <v>7003001000</v>
      </c>
      <c r="J369" s="377" t="s">
        <v>100</v>
      </c>
      <c r="K369" s="283"/>
      <c r="L369" s="43"/>
      <c r="M369" s="43" t="s">
        <v>75</v>
      </c>
      <c r="N369" s="76"/>
      <c r="O369" s="11"/>
      <c r="P369" s="55"/>
      <c r="Q369" s="108"/>
      <c r="R369" s="362">
        <f>+T369</f>
        <v>6839715280.1061764</v>
      </c>
      <c r="S369" s="108"/>
      <c r="T369" s="69">
        <f>Z369</f>
        <v>6839715280.1061764</v>
      </c>
      <c r="U369" s="3"/>
      <c r="V369" s="3"/>
      <c r="W369" s="408"/>
      <c r="X369" s="365">
        <f t="shared" si="153"/>
        <v>21732653839.720463</v>
      </c>
      <c r="Y369" s="365">
        <f t="shared" si="154"/>
        <v>6762510125.6315231</v>
      </c>
      <c r="Z369" s="365">
        <f t="shared" si="155"/>
        <v>6839715280.1061764</v>
      </c>
    </row>
    <row r="370" spans="1:26" s="23" customFormat="1" ht="15" customHeight="1">
      <c r="A370" s="72">
        <v>27</v>
      </c>
      <c r="B370" s="41">
        <f t="shared" si="156"/>
        <v>7</v>
      </c>
      <c r="C370" s="41">
        <f t="shared" si="157"/>
        <v>3</v>
      </c>
      <c r="D370" s="41">
        <f t="shared" si="166"/>
        <v>1</v>
      </c>
      <c r="E370" s="41">
        <f t="shared" si="163"/>
        <v>1</v>
      </c>
      <c r="F370" s="57" t="str">
        <f t="shared" si="158"/>
        <v>TRAMO ESTACIÓN INTERMEDIA LA VICTORIA A JUAN REY ALTERNATIVA 1</v>
      </c>
      <c r="G370" s="57" t="str">
        <f t="shared" si="159"/>
        <v>PILONAS - RAMAL LA VICTORIA A JUAN REY</v>
      </c>
      <c r="H370" s="57" t="str">
        <f t="shared" si="160"/>
        <v>ESTRUCTURA DE PILONAS</v>
      </c>
      <c r="I370" s="289">
        <f t="shared" si="161"/>
        <v>7003001001</v>
      </c>
      <c r="J370" s="377" t="s">
        <v>100</v>
      </c>
      <c r="K370" s="283"/>
      <c r="L370" s="43"/>
      <c r="M370" s="43"/>
      <c r="N370" s="284" t="s">
        <v>304</v>
      </c>
      <c r="O370" s="59" t="s">
        <v>155</v>
      </c>
      <c r="P370" s="59">
        <f>+[27]Cantidades!$J$37</f>
        <v>13</v>
      </c>
      <c r="Q370" s="363">
        <f>+VLOOKUP(N370,'[28]Indice Pilonas-Estructura'!$E$4:$P$37,12,)</f>
        <v>51677267.204393364</v>
      </c>
      <c r="R370" s="363">
        <f t="shared" ref="R370:R373" si="172">+S370</f>
        <v>671804473.65711379</v>
      </c>
      <c r="S370" s="108">
        <f t="shared" si="168"/>
        <v>671804473.65711379</v>
      </c>
      <c r="T370" s="3"/>
      <c r="U370" s="3"/>
      <c r="V370" s="3"/>
      <c r="W370" s="408"/>
      <c r="X370" s="365">
        <f t="shared" si="153"/>
        <v>19678513379.348587</v>
      </c>
      <c r="Y370" s="365">
        <f t="shared" si="154"/>
        <v>4708369665.2596464</v>
      </c>
      <c r="Z370" s="365">
        <f t="shared" si="155"/>
        <v>6167910806.4490623</v>
      </c>
    </row>
    <row r="371" spans="1:26" s="280" customFormat="1" ht="15" customHeight="1">
      <c r="A371" s="292"/>
      <c r="B371" s="41">
        <f t="shared" si="156"/>
        <v>7</v>
      </c>
      <c r="C371" s="41">
        <f t="shared" si="157"/>
        <v>3</v>
      </c>
      <c r="D371" s="41">
        <f t="shared" si="166"/>
        <v>1</v>
      </c>
      <c r="E371" s="41">
        <f t="shared" si="163"/>
        <v>2</v>
      </c>
      <c r="F371" s="57" t="str">
        <f t="shared" si="158"/>
        <v>TRAMO ESTACIÓN INTERMEDIA LA VICTORIA A JUAN REY ALTERNATIVA 1</v>
      </c>
      <c r="G371" s="57" t="str">
        <f t="shared" si="159"/>
        <v>PILONAS - RAMAL LA VICTORIA A JUAN REY</v>
      </c>
      <c r="H371" s="57" t="str">
        <f t="shared" si="160"/>
        <v>ESTRUCTURA DE PILONAS</v>
      </c>
      <c r="I371" s="289">
        <f t="shared" si="161"/>
        <v>7003001002</v>
      </c>
      <c r="J371" s="377" t="s">
        <v>100</v>
      </c>
      <c r="K371" s="283"/>
      <c r="L371" s="43"/>
      <c r="M371" s="43"/>
      <c r="N371" s="284" t="s">
        <v>47</v>
      </c>
      <c r="O371" s="59" t="s">
        <v>155</v>
      </c>
      <c r="P371" s="59">
        <f>+[27]Cantidades!$J$37</f>
        <v>13</v>
      </c>
      <c r="Q371" s="363">
        <f>+VLOOKUP(N371,'[28]Indice Pilonas-Estructura'!$E$4:$P$37,12,)</f>
        <v>158010804.64399055</v>
      </c>
      <c r="R371" s="363">
        <f t="shared" si="172"/>
        <v>2054140460.3718772</v>
      </c>
      <c r="S371" s="108">
        <f t="shared" si="168"/>
        <v>2054140460.3718772</v>
      </c>
      <c r="T371" s="277"/>
      <c r="U371" s="277"/>
      <c r="V371" s="277"/>
      <c r="W371" s="408"/>
      <c r="X371" s="365">
        <f t="shared" si="153"/>
        <v>15575937669.114763</v>
      </c>
      <c r="Y371" s="365">
        <f t="shared" si="154"/>
        <v>605793955.02582359</v>
      </c>
      <c r="Z371" s="365">
        <f t="shared" si="155"/>
        <v>4113770346.0771852</v>
      </c>
    </row>
    <row r="372" spans="1:26" s="23" customFormat="1" ht="15" customHeight="1">
      <c r="A372" s="72">
        <v>28</v>
      </c>
      <c r="B372" s="41">
        <f t="shared" si="156"/>
        <v>7</v>
      </c>
      <c r="C372" s="41">
        <f t="shared" si="157"/>
        <v>3</v>
      </c>
      <c r="D372" s="41">
        <f t="shared" si="166"/>
        <v>1</v>
      </c>
      <c r="E372" s="41">
        <f t="shared" si="163"/>
        <v>3</v>
      </c>
      <c r="F372" s="57" t="str">
        <f t="shared" si="158"/>
        <v>TRAMO ESTACIÓN INTERMEDIA LA VICTORIA A JUAN REY ALTERNATIVA 1</v>
      </c>
      <c r="G372" s="57" t="str">
        <f t="shared" si="159"/>
        <v>PILONAS - RAMAL LA VICTORIA A JUAN REY</v>
      </c>
      <c r="H372" s="57" t="str">
        <f t="shared" si="160"/>
        <v>ESTRUCTURA DE PILONAS</v>
      </c>
      <c r="I372" s="289">
        <f t="shared" si="161"/>
        <v>7003001003</v>
      </c>
      <c r="J372" s="377" t="s">
        <v>100</v>
      </c>
      <c r="K372" s="283"/>
      <c r="L372" s="43"/>
      <c r="M372" s="43"/>
      <c r="N372" s="284" t="s">
        <v>48</v>
      </c>
      <c r="O372" s="67" t="s">
        <v>155</v>
      </c>
      <c r="P372" s="59">
        <f>+$P$370</f>
        <v>13</v>
      </c>
      <c r="Q372" s="363">
        <f>+VLOOKUP(N372,'[28]Indice Pilonas-Estructura'!$E$4:$P$37,12,)</f>
        <v>315582746.94106328</v>
      </c>
      <c r="R372" s="363">
        <f t="shared" si="172"/>
        <v>4102575710.2338228</v>
      </c>
      <c r="S372" s="108">
        <f t="shared" si="168"/>
        <v>4102575710.2338228</v>
      </c>
      <c r="T372" s="3"/>
      <c r="U372" s="3"/>
      <c r="V372" s="3"/>
      <c r="W372" s="408"/>
      <c r="X372" s="365">
        <f t="shared" si="153"/>
        <v>15564743033.2714</v>
      </c>
      <c r="Y372" s="365">
        <f t="shared" si="154"/>
        <v>594599319.18246114</v>
      </c>
      <c r="Z372" s="365">
        <f t="shared" si="155"/>
        <v>11194635.843362445</v>
      </c>
    </row>
    <row r="373" spans="1:26" s="23" customFormat="1" ht="15" customHeight="1">
      <c r="A373" s="72">
        <v>30</v>
      </c>
      <c r="B373" s="41">
        <f t="shared" si="156"/>
        <v>7</v>
      </c>
      <c r="C373" s="41">
        <f t="shared" si="157"/>
        <v>3</v>
      </c>
      <c r="D373" s="41">
        <f t="shared" si="166"/>
        <v>1</v>
      </c>
      <c r="E373" s="41">
        <f t="shared" si="163"/>
        <v>4</v>
      </c>
      <c r="F373" s="57" t="str">
        <f t="shared" si="158"/>
        <v>TRAMO ESTACIÓN INTERMEDIA LA VICTORIA A JUAN REY ALTERNATIVA 1</v>
      </c>
      <c r="G373" s="57" t="str">
        <f t="shared" si="159"/>
        <v>PILONAS - RAMAL LA VICTORIA A JUAN REY</v>
      </c>
      <c r="H373" s="57" t="str">
        <f t="shared" si="160"/>
        <v>ESTRUCTURA DE PILONAS</v>
      </c>
      <c r="I373" s="289">
        <f t="shared" si="161"/>
        <v>7003001004</v>
      </c>
      <c r="J373" s="377" t="s">
        <v>100</v>
      </c>
      <c r="K373" s="283"/>
      <c r="L373" s="43"/>
      <c r="M373" s="43"/>
      <c r="N373" s="284" t="s">
        <v>49</v>
      </c>
      <c r="O373" s="67" t="s">
        <v>155</v>
      </c>
      <c r="P373" s="59">
        <f>+$P$370</f>
        <v>13</v>
      </c>
      <c r="Q373" s="363">
        <f>+VLOOKUP(N373,'[28]Indice Pilonas-Estructura'!$E$4:$P$37,12,)</f>
        <v>861125.83410480351</v>
      </c>
      <c r="R373" s="363">
        <f t="shared" si="172"/>
        <v>11194635.843362445</v>
      </c>
      <c r="S373" s="108">
        <f t="shared" si="168"/>
        <v>11194635.843362445</v>
      </c>
      <c r="T373" s="3"/>
      <c r="U373" s="3"/>
      <c r="V373" s="3"/>
      <c r="W373" s="408"/>
      <c r="X373" s="365">
        <f t="shared" si="153"/>
        <v>15564743033.2714</v>
      </c>
      <c r="Y373" s="365">
        <f t="shared" si="154"/>
        <v>594599319.18246114</v>
      </c>
      <c r="Z373" s="365">
        <f t="shared" si="155"/>
        <v>594599319.18246114</v>
      </c>
    </row>
    <row r="374" spans="1:26" s="23" customFormat="1" ht="15" customHeight="1">
      <c r="A374" s="72">
        <v>31</v>
      </c>
      <c r="B374" s="41">
        <f t="shared" si="156"/>
        <v>7</v>
      </c>
      <c r="C374" s="41">
        <f t="shared" si="157"/>
        <v>3</v>
      </c>
      <c r="D374" s="41">
        <f t="shared" si="166"/>
        <v>2</v>
      </c>
      <c r="E374" s="41">
        <f t="shared" si="163"/>
        <v>0</v>
      </c>
      <c r="F374" s="57" t="str">
        <f t="shared" si="158"/>
        <v>TRAMO ESTACIÓN INTERMEDIA LA VICTORIA A JUAN REY ALTERNATIVA 1</v>
      </c>
      <c r="G374" s="57" t="str">
        <f t="shared" si="159"/>
        <v>PILONAS - RAMAL LA VICTORIA A JUAN REY</v>
      </c>
      <c r="H374" s="57" t="str">
        <f t="shared" si="160"/>
        <v>ESPACIO PÚBLICO PILONAS</v>
      </c>
      <c r="I374" s="289">
        <f t="shared" si="161"/>
        <v>7003002000</v>
      </c>
      <c r="J374" s="377" t="s">
        <v>100</v>
      </c>
      <c r="K374" s="283"/>
      <c r="L374" s="43"/>
      <c r="M374" s="43" t="s">
        <v>76</v>
      </c>
      <c r="N374" s="76"/>
      <c r="O374" s="67"/>
      <c r="P374" s="59"/>
      <c r="Q374" s="364"/>
      <c r="R374" s="406">
        <f>+T374</f>
        <v>594599319.18246114</v>
      </c>
      <c r="S374" s="108"/>
      <c r="T374" s="69">
        <f>Z374</f>
        <v>594599319.18246114</v>
      </c>
      <c r="U374" s="3"/>
      <c r="V374" s="3"/>
      <c r="W374" s="408"/>
      <c r="X374" s="365">
        <f t="shared" si="153"/>
        <v>15173299705.5065</v>
      </c>
      <c r="Y374" s="365">
        <f t="shared" si="154"/>
        <v>203155991.41756135</v>
      </c>
      <c r="Z374" s="365">
        <f t="shared" si="155"/>
        <v>594599319.18246114</v>
      </c>
    </row>
    <row r="375" spans="1:26" s="23" customFormat="1" ht="15" customHeight="1">
      <c r="A375" s="72">
        <v>32</v>
      </c>
      <c r="B375" s="41">
        <f t="shared" si="156"/>
        <v>7</v>
      </c>
      <c r="C375" s="41">
        <f t="shared" si="157"/>
        <v>3</v>
      </c>
      <c r="D375" s="41">
        <f t="shared" si="166"/>
        <v>2</v>
      </c>
      <c r="E375" s="41">
        <f t="shared" si="163"/>
        <v>1</v>
      </c>
      <c r="F375" s="57" t="str">
        <f t="shared" si="158"/>
        <v>TRAMO ESTACIÓN INTERMEDIA LA VICTORIA A JUAN REY ALTERNATIVA 1</v>
      </c>
      <c r="G375" s="57" t="str">
        <f t="shared" si="159"/>
        <v>PILONAS - RAMAL LA VICTORIA A JUAN REY</v>
      </c>
      <c r="H375" s="57" t="str">
        <f t="shared" si="160"/>
        <v>ESPACIO PÚBLICO PILONAS</v>
      </c>
      <c r="I375" s="289">
        <f t="shared" si="161"/>
        <v>7003002001</v>
      </c>
      <c r="J375" s="377" t="s">
        <v>100</v>
      </c>
      <c r="K375" s="283"/>
      <c r="L375" s="43"/>
      <c r="M375" s="43"/>
      <c r="N375" s="284" t="s">
        <v>304</v>
      </c>
      <c r="O375" s="59" t="s">
        <v>2</v>
      </c>
      <c r="P375" s="59">
        <f>+[27]Cantidades!$J$36</f>
        <v>2019.75</v>
      </c>
      <c r="Q375" s="363">
        <f>+VLOOKUP(N375,'[28]Indice Pilonas-Espacio Publico'!$E$6:$P$24,12,)</f>
        <v>193807.81174150255</v>
      </c>
      <c r="R375" s="363">
        <f t="shared" ref="R375:R376" si="173">+S375</f>
        <v>391443327.76489979</v>
      </c>
      <c r="S375" s="108">
        <f t="shared" si="168"/>
        <v>391443327.76489979</v>
      </c>
      <c r="T375" s="3"/>
      <c r="U375" s="3"/>
      <c r="V375" s="3"/>
      <c r="W375" s="408"/>
      <c r="X375" s="365">
        <f t="shared" si="153"/>
        <v>14970143714.08894</v>
      </c>
      <c r="Y375" s="365">
        <f t="shared" si="154"/>
        <v>18299439.233495984</v>
      </c>
      <c r="Z375" s="365">
        <f t="shared" si="155"/>
        <v>203155991.41756135</v>
      </c>
    </row>
    <row r="376" spans="1:26" s="23" customFormat="1" ht="15" customHeight="1">
      <c r="A376" s="72">
        <v>33</v>
      </c>
      <c r="B376" s="41">
        <f t="shared" si="156"/>
        <v>7</v>
      </c>
      <c r="C376" s="41">
        <f t="shared" si="157"/>
        <v>3</v>
      </c>
      <c r="D376" s="41">
        <f t="shared" si="166"/>
        <v>2</v>
      </c>
      <c r="E376" s="41">
        <f t="shared" si="163"/>
        <v>2</v>
      </c>
      <c r="F376" s="57" t="str">
        <f t="shared" si="158"/>
        <v>TRAMO ESTACIÓN INTERMEDIA LA VICTORIA A JUAN REY ALTERNATIVA 1</v>
      </c>
      <c r="G376" s="57" t="str">
        <f t="shared" si="159"/>
        <v>PILONAS - RAMAL LA VICTORIA A JUAN REY</v>
      </c>
      <c r="H376" s="57" t="str">
        <f t="shared" si="160"/>
        <v>ESPACIO PÚBLICO PILONAS</v>
      </c>
      <c r="I376" s="289">
        <f t="shared" si="161"/>
        <v>7003002002</v>
      </c>
      <c r="J376" s="377" t="s">
        <v>100</v>
      </c>
      <c r="K376" s="283"/>
      <c r="L376" s="43"/>
      <c r="M376" s="43"/>
      <c r="N376" s="284" t="s">
        <v>313</v>
      </c>
      <c r="O376" s="67" t="s">
        <v>2</v>
      </c>
      <c r="P376" s="59">
        <f>+$P$375</f>
        <v>2019.75</v>
      </c>
      <c r="Q376" s="108">
        <f>+VLOOKUP(N376,'[28]Indice Pilonas-Espacio Publico'!$E$6:$P$24,12,)</f>
        <v>100584.7215831471</v>
      </c>
      <c r="R376" s="363">
        <f t="shared" si="173"/>
        <v>203155991.41756135</v>
      </c>
      <c r="S376" s="108">
        <f t="shared" si="168"/>
        <v>203155991.41756135</v>
      </c>
      <c r="T376" s="3"/>
      <c r="U376" s="3"/>
      <c r="V376" s="3"/>
      <c r="W376" s="408"/>
      <c r="X376" s="365">
        <f t="shared" si="153"/>
        <v>14970143714.08894</v>
      </c>
      <c r="Y376" s="365">
        <f t="shared" si="154"/>
        <v>18299439.233495984</v>
      </c>
      <c r="Z376" s="365">
        <f t="shared" si="155"/>
        <v>18299439.233495984</v>
      </c>
    </row>
    <row r="377" spans="1:26" s="23" customFormat="1" ht="15" customHeight="1">
      <c r="A377" s="72">
        <v>26</v>
      </c>
      <c r="B377" s="41">
        <f t="shared" si="156"/>
        <v>7</v>
      </c>
      <c r="C377" s="41">
        <f t="shared" si="157"/>
        <v>4</v>
      </c>
      <c r="D377" s="41">
        <f t="shared" si="166"/>
        <v>0</v>
      </c>
      <c r="E377" s="41">
        <f t="shared" si="163"/>
        <v>0</v>
      </c>
      <c r="F377" s="57" t="str">
        <f t="shared" si="158"/>
        <v>TRAMO ESTACIÓN INTERMEDIA LA VICTORIA A JUAN REY ALTERNATIVA 1</v>
      </c>
      <c r="G377" s="57" t="str">
        <f t="shared" si="159"/>
        <v>SEÑALIZACIÓN Y SEMAFORIZACIÓN - RAMAL LA VICTORIA A JUAN REY</v>
      </c>
      <c r="H377" s="57" t="str">
        <f t="shared" si="160"/>
        <v>SEÑALIZACIÓN Y SEMAFORIZACIÓN</v>
      </c>
      <c r="I377" s="289">
        <f t="shared" si="161"/>
        <v>7004000000</v>
      </c>
      <c r="J377" s="377" t="s">
        <v>100</v>
      </c>
      <c r="K377" s="283"/>
      <c r="L377" s="43" t="s">
        <v>115</v>
      </c>
      <c r="M377" s="43"/>
      <c r="N377" s="76"/>
      <c r="O377" s="11"/>
      <c r="P377" s="55"/>
      <c r="Q377" s="108"/>
      <c r="R377" s="362">
        <f>+U377</f>
        <v>18299439.233495984</v>
      </c>
      <c r="S377" s="108"/>
      <c r="T377" s="3"/>
      <c r="U377" s="3">
        <f>Y377</f>
        <v>18299439.233495984</v>
      </c>
      <c r="V377" s="3"/>
      <c r="W377" s="408"/>
      <c r="X377" s="365">
        <f t="shared" si="153"/>
        <v>14970143714.08894</v>
      </c>
      <c r="Y377" s="365">
        <f t="shared" si="154"/>
        <v>18299439.233495984</v>
      </c>
      <c r="Z377" s="365">
        <f t="shared" si="155"/>
        <v>18299439.233495984</v>
      </c>
    </row>
    <row r="378" spans="1:26" s="280" customFormat="1" ht="15" customHeight="1">
      <c r="A378" s="292"/>
      <c r="B378" s="41">
        <f t="shared" si="156"/>
        <v>7</v>
      </c>
      <c r="C378" s="41">
        <f t="shared" si="157"/>
        <v>4</v>
      </c>
      <c r="D378" s="41">
        <f t="shared" si="166"/>
        <v>1</v>
      </c>
      <c r="E378" s="41">
        <f t="shared" si="163"/>
        <v>0</v>
      </c>
      <c r="F378" s="57" t="str">
        <f t="shared" si="158"/>
        <v>TRAMO ESTACIÓN INTERMEDIA LA VICTORIA A JUAN REY ALTERNATIVA 1</v>
      </c>
      <c r="G378" s="57" t="str">
        <f t="shared" si="159"/>
        <v>SEÑALIZACIÓN Y SEMAFORIZACIÓN - RAMAL LA VICTORIA A JUAN REY</v>
      </c>
      <c r="H378" s="57" t="str">
        <f t="shared" si="160"/>
        <v>SEÑALIZACIÓN Y SEMAFORIZACIÓN</v>
      </c>
      <c r="I378" s="289">
        <f t="shared" si="161"/>
        <v>7004001000</v>
      </c>
      <c r="J378" s="377" t="s">
        <v>100</v>
      </c>
      <c r="K378" s="283"/>
      <c r="L378" s="43"/>
      <c r="M378" s="43" t="s">
        <v>318</v>
      </c>
      <c r="N378" s="381"/>
      <c r="O378" s="278"/>
      <c r="P378" s="288"/>
      <c r="Q378" s="108"/>
      <c r="R378" s="362">
        <f>+T378</f>
        <v>18299439.233495984</v>
      </c>
      <c r="S378" s="108"/>
      <c r="T378" s="69">
        <f>Z378</f>
        <v>18299439.233495984</v>
      </c>
      <c r="U378" s="277"/>
      <c r="V378" s="277"/>
      <c r="W378" s="408"/>
      <c r="X378" s="365">
        <f t="shared" si="153"/>
        <v>14962613877.986553</v>
      </c>
      <c r="Y378" s="365">
        <f t="shared" si="154"/>
        <v>10769603.131109776</v>
      </c>
      <c r="Z378" s="365">
        <f t="shared" si="155"/>
        <v>18299439.233495984</v>
      </c>
    </row>
    <row r="379" spans="1:26" s="23" customFormat="1" ht="15" customHeight="1">
      <c r="A379" s="72">
        <v>38</v>
      </c>
      <c r="B379" s="41">
        <f t="shared" si="156"/>
        <v>7</v>
      </c>
      <c r="C379" s="41">
        <f t="shared" si="157"/>
        <v>4</v>
      </c>
      <c r="D379" s="41">
        <f t="shared" si="166"/>
        <v>1</v>
      </c>
      <c r="E379" s="41">
        <f t="shared" si="163"/>
        <v>1</v>
      </c>
      <c r="F379" s="57" t="str">
        <f t="shared" si="158"/>
        <v>TRAMO ESTACIÓN INTERMEDIA LA VICTORIA A JUAN REY ALTERNATIVA 1</v>
      </c>
      <c r="G379" s="57" t="str">
        <f t="shared" si="159"/>
        <v>SEÑALIZACIÓN Y SEMAFORIZACIÓN - RAMAL LA VICTORIA A JUAN REY</v>
      </c>
      <c r="H379" s="57" t="str">
        <f t="shared" si="160"/>
        <v>SEÑALIZACIÓN Y SEMAFORIZACIÓN</v>
      </c>
      <c r="I379" s="289">
        <f t="shared" si="161"/>
        <v>7004001001</v>
      </c>
      <c r="J379" s="377" t="s">
        <v>100</v>
      </c>
      <c r="K379" s="283"/>
      <c r="L379" s="43"/>
      <c r="M379" s="43"/>
      <c r="N379" s="40" t="s">
        <v>53</v>
      </c>
      <c r="O379" s="67" t="s">
        <v>69</v>
      </c>
      <c r="P379" s="59">
        <f>+[28]LongTramos!$H$26</f>
        <v>1</v>
      </c>
      <c r="Q379" s="363">
        <f>+VLOOKUP(N379,'[28]Indice Señaliza y Semaforizac'!$E$4:$P$17,12,)*[28]InfoGeneral!$E$30</f>
        <v>7529836.1023862083</v>
      </c>
      <c r="R379" s="363">
        <f t="shared" ref="R379:R380" si="174">+S379</f>
        <v>7529836.1023862083</v>
      </c>
      <c r="S379" s="108">
        <f t="shared" si="168"/>
        <v>7529836.1023862083</v>
      </c>
      <c r="T379" s="3"/>
      <c r="U379" s="3"/>
      <c r="V379" s="3"/>
      <c r="W379" s="408"/>
      <c r="X379" s="365">
        <f t="shared" si="153"/>
        <v>14951844274.855444</v>
      </c>
      <c r="Y379" s="365">
        <f t="shared" si="154"/>
        <v>1627522611.0100148</v>
      </c>
      <c r="Z379" s="365">
        <f t="shared" si="155"/>
        <v>10769603.131109776</v>
      </c>
    </row>
    <row r="380" spans="1:26" s="23" customFormat="1" ht="15" customHeight="1">
      <c r="A380" s="72">
        <v>41</v>
      </c>
      <c r="B380" s="41">
        <f t="shared" si="156"/>
        <v>7</v>
      </c>
      <c r="C380" s="41">
        <f t="shared" si="157"/>
        <v>4</v>
      </c>
      <c r="D380" s="41">
        <f t="shared" si="166"/>
        <v>1</v>
      </c>
      <c r="E380" s="41">
        <f t="shared" si="163"/>
        <v>2</v>
      </c>
      <c r="F380" s="57" t="str">
        <f t="shared" si="158"/>
        <v>TRAMO ESTACIÓN INTERMEDIA LA VICTORIA A JUAN REY ALTERNATIVA 1</v>
      </c>
      <c r="G380" s="57" t="str">
        <f t="shared" si="159"/>
        <v>SEÑALIZACIÓN Y SEMAFORIZACIÓN - RAMAL LA VICTORIA A JUAN REY</v>
      </c>
      <c r="H380" s="57" t="str">
        <f t="shared" si="160"/>
        <v>SEÑALIZACIÓN Y SEMAFORIZACIÓN</v>
      </c>
      <c r="I380" s="289">
        <f t="shared" si="161"/>
        <v>7004001002</v>
      </c>
      <c r="J380" s="377" t="s">
        <v>100</v>
      </c>
      <c r="K380" s="283"/>
      <c r="L380" s="43"/>
      <c r="M380" s="43"/>
      <c r="N380" s="40" t="s">
        <v>7</v>
      </c>
      <c r="O380" s="67" t="s">
        <v>69</v>
      </c>
      <c r="P380" s="59">
        <f>+[28]LongTramos!$H$26</f>
        <v>1</v>
      </c>
      <c r="Q380" s="363">
        <f>+VLOOKUP(N380,'[28]Indice Señaliza y Semaforizac'!$E$4:$P$17,12,)*[28]InfoGeneral!$E$30</f>
        <v>10769603.131109776</v>
      </c>
      <c r="R380" s="363">
        <f t="shared" si="174"/>
        <v>10769603.131109776</v>
      </c>
      <c r="S380" s="108">
        <f t="shared" si="168"/>
        <v>10769603.131109776</v>
      </c>
      <c r="T380" s="3"/>
      <c r="U380" s="3"/>
      <c r="V380" s="3"/>
      <c r="W380" s="408"/>
      <c r="X380" s="365">
        <f t="shared" si="153"/>
        <v>14951844274.855444</v>
      </c>
      <c r="Y380" s="365">
        <f t="shared" si="154"/>
        <v>1627522611.0100148</v>
      </c>
      <c r="Z380" s="365">
        <f t="shared" si="155"/>
        <v>1627522611.0100148</v>
      </c>
    </row>
    <row r="381" spans="1:26" s="23" customFormat="1" ht="15" customHeight="1">
      <c r="A381" s="72">
        <v>47</v>
      </c>
      <c r="B381" s="41">
        <f t="shared" si="156"/>
        <v>7</v>
      </c>
      <c r="C381" s="41">
        <f t="shared" si="157"/>
        <v>5</v>
      </c>
      <c r="D381" s="41">
        <f t="shared" si="166"/>
        <v>0</v>
      </c>
      <c r="E381" s="41">
        <f t="shared" si="163"/>
        <v>0</v>
      </c>
      <c r="F381" s="57" t="str">
        <f t="shared" si="158"/>
        <v>TRAMO ESTACIÓN INTERMEDIA LA VICTORIA A JUAN REY ALTERNATIVA 1</v>
      </c>
      <c r="G381" s="57" t="str">
        <f t="shared" si="159"/>
        <v>PAVIMENTOS - RAMAL LA VICTORIA A JUAN REY</v>
      </c>
      <c r="H381" s="57" t="str">
        <f t="shared" si="160"/>
        <v>PAVIMENTOS</v>
      </c>
      <c r="I381" s="289">
        <f t="shared" si="161"/>
        <v>7005000000</v>
      </c>
      <c r="J381" s="377" t="s">
        <v>100</v>
      </c>
      <c r="K381" s="283"/>
      <c r="L381" s="43" t="s">
        <v>116</v>
      </c>
      <c r="M381" s="43"/>
      <c r="N381" s="76"/>
      <c r="O381" s="67"/>
      <c r="P381" s="59"/>
      <c r="Q381" s="108"/>
      <c r="R381" s="362">
        <f>+U381</f>
        <v>1627522611.0100148</v>
      </c>
      <c r="S381" s="108"/>
      <c r="T381" s="3"/>
      <c r="U381" s="3">
        <f>Y381</f>
        <v>1627522611.0100148</v>
      </c>
      <c r="V381" s="3"/>
      <c r="W381" s="408"/>
      <c r="X381" s="365">
        <f t="shared" si="153"/>
        <v>14951844274.855444</v>
      </c>
      <c r="Y381" s="365">
        <f t="shared" si="154"/>
        <v>1627522611.0100148</v>
      </c>
      <c r="Z381" s="365">
        <f t="shared" si="155"/>
        <v>1627522611.0100148</v>
      </c>
    </row>
    <row r="382" spans="1:26" s="280" customFormat="1" ht="15" customHeight="1">
      <c r="A382" s="292"/>
      <c r="B382" s="41">
        <f t="shared" si="156"/>
        <v>7</v>
      </c>
      <c r="C382" s="41">
        <f t="shared" si="157"/>
        <v>5</v>
      </c>
      <c r="D382" s="41">
        <f t="shared" si="166"/>
        <v>1</v>
      </c>
      <c r="E382" s="41">
        <f t="shared" si="163"/>
        <v>0</v>
      </c>
      <c r="F382" s="57" t="str">
        <f t="shared" si="158"/>
        <v>TRAMO ESTACIÓN INTERMEDIA LA VICTORIA A JUAN REY ALTERNATIVA 1</v>
      </c>
      <c r="G382" s="57" t="str">
        <f t="shared" si="159"/>
        <v>PAVIMENTOS - RAMAL LA VICTORIA A JUAN REY</v>
      </c>
      <c r="H382" s="57" t="str">
        <f t="shared" si="160"/>
        <v>PAVIMENTOS</v>
      </c>
      <c r="I382" s="289">
        <f t="shared" si="161"/>
        <v>7005001000</v>
      </c>
      <c r="J382" s="377" t="s">
        <v>100</v>
      </c>
      <c r="K382" s="283"/>
      <c r="L382" s="43"/>
      <c r="M382" s="43" t="s">
        <v>319</v>
      </c>
      <c r="N382" s="381"/>
      <c r="O382" s="67"/>
      <c r="P382" s="59"/>
      <c r="Q382" s="108"/>
      <c r="R382" s="362">
        <f>+T382</f>
        <v>1627522611.0100148</v>
      </c>
      <c r="S382" s="108"/>
      <c r="T382" s="69">
        <f>Z382</f>
        <v>1627522611.0100148</v>
      </c>
      <c r="U382" s="277"/>
      <c r="V382" s="277"/>
      <c r="W382" s="408"/>
      <c r="X382" s="365">
        <f t="shared" si="153"/>
        <v>14239882688.330156</v>
      </c>
      <c r="Y382" s="365">
        <f t="shared" si="154"/>
        <v>915561024.48472798</v>
      </c>
      <c r="Z382" s="365">
        <f t="shared" si="155"/>
        <v>1627522611.0100148</v>
      </c>
    </row>
    <row r="383" spans="1:26" s="23" customFormat="1" ht="15" customHeight="1">
      <c r="A383" s="72">
        <v>9</v>
      </c>
      <c r="B383" s="41">
        <f t="shared" si="156"/>
        <v>7</v>
      </c>
      <c r="C383" s="41">
        <f t="shared" si="157"/>
        <v>5</v>
      </c>
      <c r="D383" s="41">
        <f t="shared" si="166"/>
        <v>1</v>
      </c>
      <c r="E383" s="41">
        <f t="shared" si="163"/>
        <v>1</v>
      </c>
      <c r="F383" s="57" t="str">
        <f t="shared" si="158"/>
        <v>TRAMO ESTACIÓN INTERMEDIA LA VICTORIA A JUAN REY ALTERNATIVA 1</v>
      </c>
      <c r="G383" s="57" t="str">
        <f t="shared" si="159"/>
        <v>PAVIMENTOS - RAMAL LA VICTORIA A JUAN REY</v>
      </c>
      <c r="H383" s="57" t="str">
        <f t="shared" si="160"/>
        <v>PAVIMENTOS</v>
      </c>
      <c r="I383" s="289">
        <f t="shared" si="161"/>
        <v>7005001001</v>
      </c>
      <c r="J383" s="377" t="s">
        <v>100</v>
      </c>
      <c r="K383" s="283"/>
      <c r="L383" s="40"/>
      <c r="M383" s="40"/>
      <c r="N383" s="40" t="s">
        <v>304</v>
      </c>
      <c r="O383" s="67" t="s">
        <v>2</v>
      </c>
      <c r="P383" s="288">
        <f>+[28]MemoriaPavimentos!$D$28</f>
        <v>5452.9940119760477</v>
      </c>
      <c r="Q383" s="363">
        <f>+VLOOKUP(N383,'[28]Indice Pavimentos'!$E$4:$P$26,12,)</f>
        <v>130563.4271671036</v>
      </c>
      <c r="R383" s="363">
        <f t="shared" ref="R383:R384" si="175">+S383</f>
        <v>711961586.52528679</v>
      </c>
      <c r="S383" s="108">
        <f t="shared" si="168"/>
        <v>711961586.52528679</v>
      </c>
      <c r="T383" s="3"/>
      <c r="U383" s="3"/>
      <c r="V383" s="3"/>
      <c r="W383" s="408"/>
      <c r="X383" s="365">
        <f t="shared" si="153"/>
        <v>13324321663.845428</v>
      </c>
      <c r="Y383" s="365">
        <f t="shared" si="154"/>
        <v>156189275.30152136</v>
      </c>
      <c r="Z383" s="365">
        <f t="shared" si="155"/>
        <v>915561024.48472798</v>
      </c>
    </row>
    <row r="384" spans="1:26" s="23" customFormat="1" ht="15" customHeight="1">
      <c r="A384" s="72">
        <v>9</v>
      </c>
      <c r="B384" s="41">
        <f t="shared" si="156"/>
        <v>7</v>
      </c>
      <c r="C384" s="41">
        <f t="shared" si="157"/>
        <v>5</v>
      </c>
      <c r="D384" s="41">
        <f t="shared" si="166"/>
        <v>1</v>
      </c>
      <c r="E384" s="41">
        <f t="shared" si="163"/>
        <v>2</v>
      </c>
      <c r="F384" s="57" t="str">
        <f t="shared" si="158"/>
        <v>TRAMO ESTACIÓN INTERMEDIA LA VICTORIA A JUAN REY ALTERNATIVA 1</v>
      </c>
      <c r="G384" s="57" t="str">
        <f t="shared" si="159"/>
        <v>PAVIMENTOS - RAMAL LA VICTORIA A JUAN REY</v>
      </c>
      <c r="H384" s="57" t="str">
        <f t="shared" si="160"/>
        <v>PAVIMENTOS</v>
      </c>
      <c r="I384" s="289">
        <f t="shared" si="161"/>
        <v>7005001002</v>
      </c>
      <c r="J384" s="377" t="s">
        <v>100</v>
      </c>
      <c r="K384" s="283"/>
      <c r="L384" s="40"/>
      <c r="M384" s="40"/>
      <c r="N384" s="40" t="s">
        <v>71</v>
      </c>
      <c r="O384" s="67" t="s">
        <v>2</v>
      </c>
      <c r="P384" s="288">
        <f>+[28]MemoriaPavimentos!$D$28</f>
        <v>5452.9940119760477</v>
      </c>
      <c r="Q384" s="363">
        <f>+VLOOKUP(N384,'[28]Indice Pavimentos'!$E$4:$P$26,12,)</f>
        <v>167900.6106505788</v>
      </c>
      <c r="R384" s="363">
        <f t="shared" si="175"/>
        <v>915561024.48472798</v>
      </c>
      <c r="S384" s="108">
        <f t="shared" si="168"/>
        <v>915561024.48472798</v>
      </c>
      <c r="T384" s="3"/>
      <c r="U384" s="3"/>
      <c r="V384" s="3"/>
      <c r="W384" s="408"/>
      <c r="X384" s="365">
        <f t="shared" si="153"/>
        <v>13324321663.845428</v>
      </c>
      <c r="Y384" s="365">
        <f t="shared" si="154"/>
        <v>156189275.30152136</v>
      </c>
      <c r="Z384" s="365">
        <f t="shared" si="155"/>
        <v>156189275.30152136</v>
      </c>
    </row>
    <row r="385" spans="1:26" s="23" customFormat="1" ht="15" customHeight="1">
      <c r="A385" s="72">
        <v>47</v>
      </c>
      <c r="B385" s="41">
        <f t="shared" si="156"/>
        <v>7</v>
      </c>
      <c r="C385" s="41">
        <f t="shared" si="157"/>
        <v>6</v>
      </c>
      <c r="D385" s="41">
        <f t="shared" si="166"/>
        <v>0</v>
      </c>
      <c r="E385" s="41">
        <f t="shared" si="163"/>
        <v>0</v>
      </c>
      <c r="F385" s="57" t="str">
        <f t="shared" si="158"/>
        <v>TRAMO ESTACIÓN INTERMEDIA LA VICTORIA A JUAN REY ALTERNATIVA 1</v>
      </c>
      <c r="G385" s="57" t="str">
        <f t="shared" si="159"/>
        <v>ARQUEOLOGÍA - RAMAL LA VICTORIA A JUAN REY</v>
      </c>
      <c r="H385" s="57" t="str">
        <f t="shared" si="160"/>
        <v>ARQUEOLOGÍA</v>
      </c>
      <c r="I385" s="289">
        <f t="shared" si="161"/>
        <v>7006000000</v>
      </c>
      <c r="J385" s="377" t="s">
        <v>100</v>
      </c>
      <c r="K385" s="283"/>
      <c r="L385" s="43" t="s">
        <v>117</v>
      </c>
      <c r="M385" s="43"/>
      <c r="N385" s="76"/>
      <c r="O385" s="67"/>
      <c r="P385" s="59"/>
      <c r="Q385" s="108"/>
      <c r="R385" s="362">
        <f>+U385</f>
        <v>156189275.30152136</v>
      </c>
      <c r="S385" s="108"/>
      <c r="T385" s="3"/>
      <c r="U385" s="3">
        <f>Y385</f>
        <v>156189275.30152136</v>
      </c>
      <c r="V385" s="3"/>
      <c r="W385" s="408"/>
      <c r="X385" s="365">
        <f t="shared" si="153"/>
        <v>13324321663.845428</v>
      </c>
      <c r="Y385" s="365">
        <f t="shared" si="154"/>
        <v>156189275.30152136</v>
      </c>
      <c r="Z385" s="365">
        <f t="shared" si="155"/>
        <v>156189275.30152136</v>
      </c>
    </row>
    <row r="386" spans="1:26" s="280" customFormat="1" ht="15" customHeight="1">
      <c r="A386" s="292"/>
      <c r="B386" s="41">
        <f t="shared" si="156"/>
        <v>7</v>
      </c>
      <c r="C386" s="41">
        <f t="shared" si="157"/>
        <v>6</v>
      </c>
      <c r="D386" s="41">
        <f t="shared" si="166"/>
        <v>1</v>
      </c>
      <c r="E386" s="41">
        <f t="shared" si="163"/>
        <v>0</v>
      </c>
      <c r="F386" s="57" t="str">
        <f t="shared" si="158"/>
        <v>TRAMO ESTACIÓN INTERMEDIA LA VICTORIA A JUAN REY ALTERNATIVA 1</v>
      </c>
      <c r="G386" s="57" t="str">
        <f t="shared" si="159"/>
        <v>ARQUEOLOGÍA - RAMAL LA VICTORIA A JUAN REY</v>
      </c>
      <c r="H386" s="57" t="str">
        <f t="shared" si="160"/>
        <v>ARQUEOLOGÍA</v>
      </c>
      <c r="I386" s="289">
        <f t="shared" si="161"/>
        <v>7006001000</v>
      </c>
      <c r="J386" s="377" t="s">
        <v>100</v>
      </c>
      <c r="K386" s="283"/>
      <c r="L386" s="43"/>
      <c r="M386" s="43" t="s">
        <v>320</v>
      </c>
      <c r="N386" s="381"/>
      <c r="O386" s="67"/>
      <c r="P386" s="59"/>
      <c r="Q386" s="108"/>
      <c r="R386" s="362">
        <f>+T386</f>
        <v>156189275.30152136</v>
      </c>
      <c r="S386" s="108"/>
      <c r="T386" s="69">
        <f>Z386</f>
        <v>156189275.30152136</v>
      </c>
      <c r="U386" s="277"/>
      <c r="V386" s="277"/>
      <c r="W386" s="408"/>
      <c r="X386" s="365">
        <f t="shared" si="153"/>
        <v>13168132388.543907</v>
      </c>
      <c r="Y386" s="365">
        <f t="shared" si="154"/>
        <v>11713041723.543907</v>
      </c>
      <c r="Z386" s="365">
        <f t="shared" si="155"/>
        <v>156189275.30152136</v>
      </c>
    </row>
    <row r="387" spans="1:26" s="23" customFormat="1" ht="15" customHeight="1">
      <c r="A387" s="72">
        <v>9</v>
      </c>
      <c r="B387" s="41">
        <f t="shared" si="156"/>
        <v>7</v>
      </c>
      <c r="C387" s="41">
        <f t="shared" si="157"/>
        <v>6</v>
      </c>
      <c r="D387" s="41">
        <f t="shared" si="166"/>
        <v>1</v>
      </c>
      <c r="E387" s="41">
        <f t="shared" si="163"/>
        <v>1</v>
      </c>
      <c r="F387" s="57" t="str">
        <f t="shared" si="158"/>
        <v>TRAMO ESTACIÓN INTERMEDIA LA VICTORIA A JUAN REY ALTERNATIVA 1</v>
      </c>
      <c r="G387" s="57" t="str">
        <f t="shared" si="159"/>
        <v>ARQUEOLOGÍA - RAMAL LA VICTORIA A JUAN REY</v>
      </c>
      <c r="H387" s="57" t="str">
        <f t="shared" si="160"/>
        <v>ARQUEOLOGÍA</v>
      </c>
      <c r="I387" s="289">
        <f t="shared" si="161"/>
        <v>7006001001</v>
      </c>
      <c r="J387" s="377" t="s">
        <v>100</v>
      </c>
      <c r="K387" s="283"/>
      <c r="L387" s="40"/>
      <c r="M387" s="40"/>
      <c r="N387" s="40" t="s">
        <v>52</v>
      </c>
      <c r="O387" s="67" t="s">
        <v>154</v>
      </c>
      <c r="P387" s="288">
        <f>[28]LongTramos!$H$26</f>
        <v>1</v>
      </c>
      <c r="Q387" s="363">
        <f>+'[28]Indice Arqueologia'!$O$14*[28]InfoGeneral!$E$30</f>
        <v>156189275.30152136</v>
      </c>
      <c r="R387" s="363">
        <f>+S387</f>
        <v>156189275.30152136</v>
      </c>
      <c r="S387" s="108">
        <f t="shared" si="168"/>
        <v>156189275.30152136</v>
      </c>
      <c r="T387" s="3"/>
      <c r="U387" s="3"/>
      <c r="V387" s="3"/>
      <c r="W387" s="408"/>
      <c r="X387" s="365">
        <f t="shared" si="153"/>
        <v>13168132388.543907</v>
      </c>
      <c r="Y387" s="365">
        <f t="shared" si="154"/>
        <v>11713041723.543907</v>
      </c>
      <c r="Z387" s="365">
        <f t="shared" si="155"/>
        <v>11096371144.645758</v>
      </c>
    </row>
    <row r="388" spans="1:26" s="71" customFormat="1" ht="15" customHeight="1">
      <c r="A388" s="72">
        <v>7</v>
      </c>
      <c r="B388" s="41">
        <f t="shared" si="156"/>
        <v>7</v>
      </c>
      <c r="C388" s="41">
        <f t="shared" si="157"/>
        <v>7</v>
      </c>
      <c r="D388" s="41">
        <f t="shared" si="166"/>
        <v>0</v>
      </c>
      <c r="E388" s="41">
        <f t="shared" si="163"/>
        <v>0</v>
      </c>
      <c r="F388" s="57" t="str">
        <f t="shared" si="158"/>
        <v>TRAMO ESTACIÓN INTERMEDIA LA VICTORIA A JUAN REY ALTERNATIVA 1</v>
      </c>
      <c r="G388" s="57" t="str">
        <f t="shared" si="159"/>
        <v>ESTACIÓN RETORNO JUAN REY</v>
      </c>
      <c r="H388" s="57" t="str">
        <f t="shared" si="160"/>
        <v>EDIFICACIÓN - ESTACIÓN JUAN REY</v>
      </c>
      <c r="I388" s="289">
        <f t="shared" si="161"/>
        <v>7007000000</v>
      </c>
      <c r="J388" s="377" t="s">
        <v>100</v>
      </c>
      <c r="K388" s="285"/>
      <c r="L388" s="43" t="s">
        <v>82</v>
      </c>
      <c r="M388" s="44"/>
      <c r="N388" s="78"/>
      <c r="O388" s="38"/>
      <c r="P388" s="56"/>
      <c r="Q388" s="362"/>
      <c r="R388" s="362">
        <f>+U388</f>
        <v>11713041723.543907</v>
      </c>
      <c r="S388" s="362"/>
      <c r="T388" s="69"/>
      <c r="U388" s="69">
        <f>Y388</f>
        <v>11713041723.543907</v>
      </c>
      <c r="V388" s="69"/>
      <c r="W388" s="407"/>
      <c r="X388" s="365">
        <f t="shared" si="153"/>
        <v>13168132388.543907</v>
      </c>
      <c r="Y388" s="365">
        <f t="shared" si="154"/>
        <v>11713041723.543907</v>
      </c>
      <c r="Z388" s="365">
        <f t="shared" si="155"/>
        <v>11096371144.645758</v>
      </c>
    </row>
    <row r="389" spans="1:26" s="71" customFormat="1" ht="15" customHeight="1">
      <c r="A389" s="72">
        <v>8</v>
      </c>
      <c r="B389" s="41">
        <f t="shared" si="156"/>
        <v>7</v>
      </c>
      <c r="C389" s="41">
        <f t="shared" si="157"/>
        <v>7</v>
      </c>
      <c r="D389" s="41">
        <f t="shared" si="166"/>
        <v>1</v>
      </c>
      <c r="E389" s="41">
        <f t="shared" si="163"/>
        <v>0</v>
      </c>
      <c r="F389" s="57" t="str">
        <f t="shared" si="158"/>
        <v>TRAMO ESTACIÓN INTERMEDIA LA VICTORIA A JUAN REY ALTERNATIVA 1</v>
      </c>
      <c r="G389" s="57" t="str">
        <f t="shared" si="159"/>
        <v>ESTACIÓN RETORNO JUAN REY</v>
      </c>
      <c r="H389" s="57" t="str">
        <f t="shared" si="160"/>
        <v>EDIFICACIÓN - ESTACIÓN JUAN REY</v>
      </c>
      <c r="I389" s="289">
        <f t="shared" si="161"/>
        <v>7007001000</v>
      </c>
      <c r="J389" s="377" t="s">
        <v>100</v>
      </c>
      <c r="K389" s="285"/>
      <c r="L389" s="43"/>
      <c r="M389" s="43" t="s">
        <v>118</v>
      </c>
      <c r="N389" s="78"/>
      <c r="O389" s="38"/>
      <c r="P389" s="56"/>
      <c r="Q389" s="362"/>
      <c r="R389" s="362">
        <f>+T389</f>
        <v>11096371144.645758</v>
      </c>
      <c r="S389" s="362"/>
      <c r="T389" s="69">
        <f>Z389</f>
        <v>11096371144.645758</v>
      </c>
      <c r="U389" s="69"/>
      <c r="V389" s="69"/>
      <c r="W389" s="407"/>
      <c r="X389" s="365">
        <f t="shared" si="153"/>
        <v>12503371951.601675</v>
      </c>
      <c r="Y389" s="365">
        <f t="shared" si="154"/>
        <v>11048281286.601675</v>
      </c>
      <c r="Z389" s="365">
        <f t="shared" si="155"/>
        <v>11096371144.645758</v>
      </c>
    </row>
    <row r="390" spans="1:26" s="23" customFormat="1" ht="15" customHeight="1">
      <c r="A390" s="72">
        <v>9</v>
      </c>
      <c r="B390" s="41">
        <f t="shared" si="156"/>
        <v>7</v>
      </c>
      <c r="C390" s="41">
        <f t="shared" si="157"/>
        <v>7</v>
      </c>
      <c r="D390" s="41">
        <f t="shared" si="166"/>
        <v>1</v>
      </c>
      <c r="E390" s="41">
        <f t="shared" si="163"/>
        <v>1</v>
      </c>
      <c r="F390" s="57" t="str">
        <f t="shared" si="158"/>
        <v>TRAMO ESTACIÓN INTERMEDIA LA VICTORIA A JUAN REY ALTERNATIVA 1</v>
      </c>
      <c r="G390" s="57" t="str">
        <f t="shared" si="159"/>
        <v>ESTACIÓN RETORNO JUAN REY</v>
      </c>
      <c r="H390" s="57" t="str">
        <f t="shared" si="160"/>
        <v>EDIFICACIÓN - ESTACIÓN JUAN REY</v>
      </c>
      <c r="I390" s="289">
        <f t="shared" si="161"/>
        <v>7007001001</v>
      </c>
      <c r="J390" s="377" t="s">
        <v>100</v>
      </c>
      <c r="K390" s="283"/>
      <c r="L390" s="40"/>
      <c r="M390" s="40"/>
      <c r="N390" s="284" t="s">
        <v>304</v>
      </c>
      <c r="O390" s="55" t="s">
        <v>2</v>
      </c>
      <c r="P390" s="55">
        <f>+[27]Cantidades!$J$39</f>
        <v>2112</v>
      </c>
      <c r="Q390" s="363">
        <f>+VLOOKUP(N390,'[28]Indice Estaciones-Edificaciones'!E$4:P$550,12,FALSE)</f>
        <v>314753.99476431432</v>
      </c>
      <c r="R390" s="363">
        <f t="shared" ref="R390:R400" si="176">+S390</f>
        <v>664760436.94223189</v>
      </c>
      <c r="S390" s="108">
        <f t="shared" ref="S390:S404" si="177">+P390*Q390</f>
        <v>664760436.94223189</v>
      </c>
      <c r="T390" s="3"/>
      <c r="U390" s="3"/>
      <c r="V390" s="3"/>
      <c r="W390" s="408"/>
      <c r="X390" s="365">
        <f t="shared" si="153"/>
        <v>10168119685.168423</v>
      </c>
      <c r="Y390" s="365">
        <f t="shared" si="154"/>
        <v>8713029020.1684227</v>
      </c>
      <c r="Z390" s="365">
        <f t="shared" si="155"/>
        <v>10431610707.703526</v>
      </c>
    </row>
    <row r="391" spans="1:26" s="23" customFormat="1" ht="15" customHeight="1">
      <c r="A391" s="72">
        <v>9</v>
      </c>
      <c r="B391" s="41">
        <f t="shared" si="156"/>
        <v>7</v>
      </c>
      <c r="C391" s="41">
        <f t="shared" si="157"/>
        <v>7</v>
      </c>
      <c r="D391" s="41">
        <f t="shared" si="166"/>
        <v>1</v>
      </c>
      <c r="E391" s="41">
        <f t="shared" si="163"/>
        <v>2</v>
      </c>
      <c r="F391" s="57" t="str">
        <f t="shared" si="158"/>
        <v>TRAMO ESTACIÓN INTERMEDIA LA VICTORIA A JUAN REY ALTERNATIVA 1</v>
      </c>
      <c r="G391" s="57" t="str">
        <f t="shared" si="159"/>
        <v>ESTACIÓN RETORNO JUAN REY</v>
      </c>
      <c r="H391" s="57" t="str">
        <f t="shared" si="160"/>
        <v>EDIFICACIÓN - ESTACIÓN JUAN REY</v>
      </c>
      <c r="I391" s="289">
        <f t="shared" si="161"/>
        <v>7007001002</v>
      </c>
      <c r="J391" s="377" t="s">
        <v>100</v>
      </c>
      <c r="K391" s="283"/>
      <c r="L391" s="40"/>
      <c r="M391" s="40"/>
      <c r="N391" s="284" t="s">
        <v>47</v>
      </c>
      <c r="O391" s="11" t="s">
        <v>2</v>
      </c>
      <c r="P391" s="55">
        <f>+$P$390</f>
        <v>2112</v>
      </c>
      <c r="Q391" s="363">
        <f>+VLOOKUP(N391,'[28]Indice Estaciones-Edificaciones'!E$4:P$550,12,FALSE)</f>
        <v>1105706.5655460474</v>
      </c>
      <c r="R391" s="363">
        <f t="shared" si="176"/>
        <v>2335252266.4332523</v>
      </c>
      <c r="S391" s="108">
        <f t="shared" si="177"/>
        <v>2335252266.4332523</v>
      </c>
      <c r="T391" s="3"/>
      <c r="U391" s="3"/>
      <c r="V391" s="3"/>
      <c r="W391" s="408"/>
      <c r="X391" s="365">
        <f t="shared" ref="X391:X454" si="178">+IF(C394&gt;C395,S394,X392+S393)</f>
        <v>7775586786.7734699</v>
      </c>
      <c r="Y391" s="365">
        <f t="shared" ref="Y391:Y454" si="179">+IF(D393&gt;D394,S393,Y392+S393)</f>
        <v>6320496121.7734699</v>
      </c>
      <c r="Z391" s="365">
        <f t="shared" ref="Z391:Z454" si="180">+IF(E392&gt;E393,S392,Z392+S392)</f>
        <v>8096358441.2702732</v>
      </c>
    </row>
    <row r="392" spans="1:26" s="23" customFormat="1" ht="15" customHeight="1">
      <c r="A392" s="72">
        <v>9</v>
      </c>
      <c r="B392" s="41">
        <f t="shared" ref="B392:B455" si="181">+IF(K392="",B391,B391+1)</f>
        <v>7</v>
      </c>
      <c r="C392" s="41">
        <f t="shared" ref="C392:C455" si="182">+IF(B392=B391,IF(L392="",C391,C391+1),0)</f>
        <v>7</v>
      </c>
      <c r="D392" s="41">
        <f t="shared" si="166"/>
        <v>1</v>
      </c>
      <c r="E392" s="41">
        <f t="shared" si="163"/>
        <v>3</v>
      </c>
      <c r="F392" s="57" t="str">
        <f t="shared" ref="F392:F455" si="183">+IF(K392="",F391,K392)</f>
        <v>TRAMO ESTACIÓN INTERMEDIA LA VICTORIA A JUAN REY ALTERNATIVA 1</v>
      </c>
      <c r="G392" s="57" t="str">
        <f t="shared" ref="G392:G455" si="184">+IF(L392="",G391,L392)</f>
        <v>ESTACIÓN RETORNO JUAN REY</v>
      </c>
      <c r="H392" s="57" t="str">
        <f t="shared" ref="H392:H455" si="185">+IF(G392=G391,IF(M392="",H391,M392),H393)</f>
        <v>EDIFICACIÓN - ESTACIÓN JUAN REY</v>
      </c>
      <c r="I392" s="289">
        <f t="shared" ref="I392:I455" si="186">+E392+D392*1000+C392*1000000+B392*1000000000</f>
        <v>7007001003</v>
      </c>
      <c r="J392" s="377" t="s">
        <v>100</v>
      </c>
      <c r="K392" s="283"/>
      <c r="L392" s="40"/>
      <c r="M392" s="40"/>
      <c r="N392" s="284" t="s">
        <v>48</v>
      </c>
      <c r="O392" s="11" t="s">
        <v>2</v>
      </c>
      <c r="P392" s="55">
        <f t="shared" ref="P392:P400" si="187">+$P$390</f>
        <v>2112</v>
      </c>
      <c r="Q392" s="363">
        <f>+VLOOKUP(N392,'[28]Indice Estaciones-Edificaciones'!E$4:P$550,12,FALSE)</f>
        <v>1132828.0768915494</v>
      </c>
      <c r="R392" s="363">
        <f t="shared" si="176"/>
        <v>2392532898.3949523</v>
      </c>
      <c r="S392" s="108">
        <f t="shared" si="177"/>
        <v>2392532898.3949523</v>
      </c>
      <c r="T392" s="3"/>
      <c r="U392" s="3"/>
      <c r="V392" s="3"/>
      <c r="W392" s="408"/>
      <c r="X392" s="365">
        <f t="shared" si="178"/>
        <v>4320727212.120739</v>
      </c>
      <c r="Y392" s="365">
        <f t="shared" si="179"/>
        <v>2865636547.120739</v>
      </c>
      <c r="Z392" s="365">
        <f t="shared" si="180"/>
        <v>5703825542.8753204</v>
      </c>
    </row>
    <row r="393" spans="1:26" s="280" customFormat="1" ht="15" customHeight="1">
      <c r="A393" s="292"/>
      <c r="B393" s="41">
        <f t="shared" si="181"/>
        <v>7</v>
      </c>
      <c r="C393" s="41">
        <f t="shared" si="182"/>
        <v>7</v>
      </c>
      <c r="D393" s="41">
        <f t="shared" si="166"/>
        <v>1</v>
      </c>
      <c r="E393" s="41">
        <f t="shared" ref="E393:E456" si="188">+IF(D393=D392,IF(N393="",E392,E392+1),0)</f>
        <v>4</v>
      </c>
      <c r="F393" s="57" t="str">
        <f t="shared" si="183"/>
        <v>TRAMO ESTACIÓN INTERMEDIA LA VICTORIA A JUAN REY ALTERNATIVA 1</v>
      </c>
      <c r="G393" s="57" t="str">
        <f t="shared" si="184"/>
        <v>ESTACIÓN RETORNO JUAN REY</v>
      </c>
      <c r="H393" s="57" t="str">
        <f t="shared" si="185"/>
        <v>EDIFICACIÓN - ESTACIÓN JUAN REY</v>
      </c>
      <c r="I393" s="289">
        <f t="shared" si="186"/>
        <v>7007001004</v>
      </c>
      <c r="J393" s="377" t="s">
        <v>100</v>
      </c>
      <c r="K393" s="283"/>
      <c r="L393" s="284"/>
      <c r="M393" s="284"/>
      <c r="N393" s="284" t="s">
        <v>64</v>
      </c>
      <c r="O393" s="278" t="s">
        <v>2</v>
      </c>
      <c r="P393" s="288">
        <f t="shared" si="187"/>
        <v>2112</v>
      </c>
      <c r="Q393" s="363">
        <f>+VLOOKUP(N393,'[28]Indice Estaciones-Edificaciones'!E$4:P$550,12,FALSE)</f>
        <v>1635823.6622408764</v>
      </c>
      <c r="R393" s="363">
        <f t="shared" si="176"/>
        <v>3454859574.6527309</v>
      </c>
      <c r="S393" s="108">
        <f t="shared" si="177"/>
        <v>3454859574.6527309</v>
      </c>
      <c r="T393" s="277"/>
      <c r="U393" s="277"/>
      <c r="V393" s="277"/>
      <c r="W393" s="408"/>
      <c r="X393" s="365">
        <f t="shared" si="178"/>
        <v>3995801635.0781527</v>
      </c>
      <c r="Y393" s="365">
        <f t="shared" si="179"/>
        <v>2540710970.0781527</v>
      </c>
      <c r="Z393" s="365">
        <f t="shared" si="180"/>
        <v>2248965968.2225895</v>
      </c>
    </row>
    <row r="394" spans="1:26" s="280" customFormat="1" ht="15" customHeight="1">
      <c r="A394" s="292"/>
      <c r="B394" s="41">
        <f t="shared" si="181"/>
        <v>7</v>
      </c>
      <c r="C394" s="41">
        <f t="shared" si="182"/>
        <v>7</v>
      </c>
      <c r="D394" s="41">
        <f t="shared" si="166"/>
        <v>1</v>
      </c>
      <c r="E394" s="41">
        <f t="shared" si="188"/>
        <v>5</v>
      </c>
      <c r="F394" s="57" t="str">
        <f t="shared" si="183"/>
        <v>TRAMO ESTACIÓN INTERMEDIA LA VICTORIA A JUAN REY ALTERNATIVA 1</v>
      </c>
      <c r="G394" s="57" t="str">
        <f t="shared" si="184"/>
        <v>ESTACIÓN RETORNO JUAN REY</v>
      </c>
      <c r="H394" s="57" t="str">
        <f t="shared" si="185"/>
        <v>EDIFICACIÓN - ESTACIÓN JUAN REY</v>
      </c>
      <c r="I394" s="289">
        <f t="shared" si="186"/>
        <v>7007001005</v>
      </c>
      <c r="J394" s="377" t="s">
        <v>100</v>
      </c>
      <c r="K394" s="283"/>
      <c r="L394" s="284"/>
      <c r="M394" s="284"/>
      <c r="N394" s="284" t="s">
        <v>66</v>
      </c>
      <c r="O394" s="278" t="s">
        <v>2</v>
      </c>
      <c r="P394" s="288">
        <f t="shared" si="187"/>
        <v>2112</v>
      </c>
      <c r="Q394" s="363">
        <f>+VLOOKUP(N394,'[28]Indice Estaciones-Edificaciones'!E$4:P$550,12,FALSE)</f>
        <v>153847.33761486085</v>
      </c>
      <c r="R394" s="363">
        <f t="shared" si="176"/>
        <v>324925577.04258609</v>
      </c>
      <c r="S394" s="108">
        <f t="shared" si="177"/>
        <v>324925577.04258609</v>
      </c>
      <c r="T394" s="277"/>
      <c r="U394" s="277"/>
      <c r="V394" s="277"/>
      <c r="W394" s="408"/>
      <c r="X394" s="365">
        <f t="shared" si="178"/>
        <v>3733688554.2730227</v>
      </c>
      <c r="Y394" s="365">
        <f t="shared" si="179"/>
        <v>2278597889.2730227</v>
      </c>
      <c r="Z394" s="365">
        <f t="shared" si="180"/>
        <v>1924040391.1800032</v>
      </c>
    </row>
    <row r="395" spans="1:26" s="23" customFormat="1" ht="15" customHeight="1">
      <c r="A395" s="72">
        <v>9</v>
      </c>
      <c r="B395" s="41">
        <f t="shared" si="181"/>
        <v>7</v>
      </c>
      <c r="C395" s="41">
        <f t="shared" si="182"/>
        <v>7</v>
      </c>
      <c r="D395" s="41">
        <f t="shared" si="166"/>
        <v>1</v>
      </c>
      <c r="E395" s="41">
        <f t="shared" si="188"/>
        <v>6</v>
      </c>
      <c r="F395" s="57" t="str">
        <f t="shared" si="183"/>
        <v>TRAMO ESTACIÓN INTERMEDIA LA VICTORIA A JUAN REY ALTERNATIVA 1</v>
      </c>
      <c r="G395" s="57" t="str">
        <f t="shared" si="184"/>
        <v>ESTACIÓN RETORNO JUAN REY</v>
      </c>
      <c r="H395" s="57" t="str">
        <f t="shared" si="185"/>
        <v>EDIFICACIÓN - ESTACIÓN JUAN REY</v>
      </c>
      <c r="I395" s="289">
        <f t="shared" si="186"/>
        <v>7007001006</v>
      </c>
      <c r="J395" s="377" t="s">
        <v>100</v>
      </c>
      <c r="K395" s="283"/>
      <c r="L395" s="40"/>
      <c r="M395" s="40"/>
      <c r="N395" s="284" t="s">
        <v>67</v>
      </c>
      <c r="O395" s="11" t="s">
        <v>2</v>
      </c>
      <c r="P395" s="55">
        <f t="shared" si="187"/>
        <v>2112</v>
      </c>
      <c r="Q395" s="363">
        <f>+VLOOKUP(N395,'[28]Indice Estaciones-Edificaciones'!E$4:P$550,12,FALSE)</f>
        <v>124106.57235091378</v>
      </c>
      <c r="R395" s="363">
        <f t="shared" si="176"/>
        <v>262113080.80512989</v>
      </c>
      <c r="S395" s="108">
        <f t="shared" si="177"/>
        <v>262113080.80512989</v>
      </c>
      <c r="T395" s="3"/>
      <c r="U395" s="3"/>
      <c r="V395" s="3"/>
      <c r="W395" s="408"/>
      <c r="X395" s="365">
        <f t="shared" si="178"/>
        <v>3642156561.7851114</v>
      </c>
      <c r="Y395" s="365">
        <f t="shared" si="179"/>
        <v>2187065896.7851114</v>
      </c>
      <c r="Z395" s="365">
        <f t="shared" si="180"/>
        <v>1661927310.3748734</v>
      </c>
    </row>
    <row r="396" spans="1:26" s="23" customFormat="1" ht="15" customHeight="1">
      <c r="A396" s="72">
        <v>9</v>
      </c>
      <c r="B396" s="41">
        <f t="shared" si="181"/>
        <v>7</v>
      </c>
      <c r="C396" s="41">
        <f t="shared" si="182"/>
        <v>7</v>
      </c>
      <c r="D396" s="41">
        <f t="shared" si="166"/>
        <v>1</v>
      </c>
      <c r="E396" s="41">
        <f t="shared" si="188"/>
        <v>7</v>
      </c>
      <c r="F396" s="57" t="str">
        <f t="shared" si="183"/>
        <v>TRAMO ESTACIÓN INTERMEDIA LA VICTORIA A JUAN REY ALTERNATIVA 1</v>
      </c>
      <c r="G396" s="57" t="str">
        <f t="shared" si="184"/>
        <v>ESTACIÓN RETORNO JUAN REY</v>
      </c>
      <c r="H396" s="57" t="str">
        <f t="shared" si="185"/>
        <v>EDIFICACIÓN - ESTACIÓN JUAN REY</v>
      </c>
      <c r="I396" s="289">
        <f t="shared" si="186"/>
        <v>7007001007</v>
      </c>
      <c r="J396" s="377" t="s">
        <v>100</v>
      </c>
      <c r="K396" s="283"/>
      <c r="L396" s="40"/>
      <c r="M396" s="40"/>
      <c r="N396" s="284" t="s">
        <v>50</v>
      </c>
      <c r="O396" s="11" t="s">
        <v>2</v>
      </c>
      <c r="P396" s="55">
        <f t="shared" si="187"/>
        <v>2112</v>
      </c>
      <c r="Q396" s="363">
        <f>+VLOOKUP(N396,'[28]Indice Estaciones-Edificaciones'!E$4:P$550,12,FALSE)</f>
        <v>43339.011594654847</v>
      </c>
      <c r="R396" s="363">
        <f t="shared" si="176"/>
        <v>91531992.487911031</v>
      </c>
      <c r="S396" s="108">
        <f t="shared" si="177"/>
        <v>91531992.487911031</v>
      </c>
      <c r="T396" s="3"/>
      <c r="U396" s="3"/>
      <c r="V396" s="3"/>
      <c r="W396" s="408"/>
      <c r="X396" s="365">
        <f t="shared" si="178"/>
        <v>2563534431.8217258</v>
      </c>
      <c r="Y396" s="365">
        <f t="shared" si="179"/>
        <v>1108443766.8217261</v>
      </c>
      <c r="Z396" s="365">
        <f t="shared" si="180"/>
        <v>1570395317.8869624</v>
      </c>
    </row>
    <row r="397" spans="1:26" s="23" customFormat="1" ht="15" customHeight="1">
      <c r="A397" s="72">
        <v>9</v>
      </c>
      <c r="B397" s="41">
        <f t="shared" si="181"/>
        <v>7</v>
      </c>
      <c r="C397" s="41">
        <f t="shared" si="182"/>
        <v>7</v>
      </c>
      <c r="D397" s="41">
        <f t="shared" si="166"/>
        <v>1</v>
      </c>
      <c r="E397" s="41">
        <f t="shared" si="188"/>
        <v>8</v>
      </c>
      <c r="F397" s="57" t="str">
        <f t="shared" si="183"/>
        <v>TRAMO ESTACIÓN INTERMEDIA LA VICTORIA A JUAN REY ALTERNATIVA 1</v>
      </c>
      <c r="G397" s="57" t="str">
        <f t="shared" si="184"/>
        <v>ESTACIÓN RETORNO JUAN REY</v>
      </c>
      <c r="H397" s="57" t="str">
        <f t="shared" si="185"/>
        <v>EDIFICACIÓN - ESTACIÓN JUAN REY</v>
      </c>
      <c r="I397" s="289">
        <f t="shared" si="186"/>
        <v>7007001008</v>
      </c>
      <c r="J397" s="377" t="s">
        <v>100</v>
      </c>
      <c r="K397" s="283"/>
      <c r="L397" s="40"/>
      <c r="M397" s="40"/>
      <c r="N397" s="284" t="s">
        <v>49</v>
      </c>
      <c r="O397" s="11" t="s">
        <v>2</v>
      </c>
      <c r="P397" s="55">
        <f t="shared" si="187"/>
        <v>2112</v>
      </c>
      <c r="Q397" s="363">
        <f>+VLOOKUP(N397,'[28]Indice Estaciones-Edificaciones'!E$4:P$550,12,FALSE)</f>
        <v>510711.23577811808</v>
      </c>
      <c r="R397" s="363">
        <f t="shared" si="176"/>
        <v>1078622129.9633853</v>
      </c>
      <c r="S397" s="108">
        <f t="shared" si="177"/>
        <v>1078622129.9633853</v>
      </c>
      <c r="T397" s="3"/>
      <c r="U397" s="3"/>
      <c r="V397" s="3"/>
      <c r="W397" s="408"/>
      <c r="X397" s="365">
        <f t="shared" si="178"/>
        <v>2428126852.7408943</v>
      </c>
      <c r="Y397" s="365">
        <f t="shared" si="179"/>
        <v>973036187.74089479</v>
      </c>
      <c r="Z397" s="365">
        <f t="shared" si="180"/>
        <v>491773187.92357719</v>
      </c>
    </row>
    <row r="398" spans="1:26" s="23" customFormat="1" ht="15" customHeight="1">
      <c r="A398" s="72">
        <v>9</v>
      </c>
      <c r="B398" s="41">
        <f t="shared" si="181"/>
        <v>7</v>
      </c>
      <c r="C398" s="41">
        <f t="shared" si="182"/>
        <v>7</v>
      </c>
      <c r="D398" s="41">
        <f t="shared" si="166"/>
        <v>1</v>
      </c>
      <c r="E398" s="41">
        <f t="shared" si="188"/>
        <v>9</v>
      </c>
      <c r="F398" s="57" t="str">
        <f t="shared" si="183"/>
        <v>TRAMO ESTACIÓN INTERMEDIA LA VICTORIA A JUAN REY ALTERNATIVA 1</v>
      </c>
      <c r="G398" s="57" t="str">
        <f t="shared" si="184"/>
        <v>ESTACIÓN RETORNO JUAN REY</v>
      </c>
      <c r="H398" s="57" t="str">
        <f t="shared" si="185"/>
        <v>EDIFICACIÓN - ESTACIÓN JUAN REY</v>
      </c>
      <c r="I398" s="289">
        <f t="shared" si="186"/>
        <v>7007001009</v>
      </c>
      <c r="J398" s="377" t="s">
        <v>100</v>
      </c>
      <c r="K398" s="283"/>
      <c r="L398" s="40"/>
      <c r="M398" s="40"/>
      <c r="N398" s="284" t="s">
        <v>68</v>
      </c>
      <c r="O398" s="11" t="s">
        <v>2</v>
      </c>
      <c r="P398" s="55">
        <f t="shared" si="187"/>
        <v>2112</v>
      </c>
      <c r="Q398" s="363">
        <f>+VLOOKUP(N398,'[28]Indice Estaciones-Edificaciones'!E$4:P$550,12,FALSE)</f>
        <v>64113.437064787548</v>
      </c>
      <c r="R398" s="363">
        <f t="shared" si="176"/>
        <v>135407579.08083129</v>
      </c>
      <c r="S398" s="108">
        <f t="shared" si="177"/>
        <v>135407579.08083129</v>
      </c>
      <c r="T398" s="3"/>
      <c r="U398" s="3"/>
      <c r="V398" s="3"/>
      <c r="W398" s="408"/>
      <c r="X398" s="365">
        <f t="shared" si="178"/>
        <v>2215830298.5519147</v>
      </c>
      <c r="Y398" s="365">
        <f t="shared" si="179"/>
        <v>760739633.55191493</v>
      </c>
      <c r="Z398" s="365">
        <f t="shared" si="180"/>
        <v>356365608.8427459</v>
      </c>
    </row>
    <row r="399" spans="1:26" s="23" customFormat="1" ht="15" customHeight="1">
      <c r="A399" s="72">
        <v>9</v>
      </c>
      <c r="B399" s="41">
        <f t="shared" si="181"/>
        <v>7</v>
      </c>
      <c r="C399" s="41">
        <f t="shared" si="182"/>
        <v>7</v>
      </c>
      <c r="D399" s="41">
        <f t="shared" si="166"/>
        <v>1</v>
      </c>
      <c r="E399" s="41">
        <f t="shared" si="188"/>
        <v>10</v>
      </c>
      <c r="F399" s="57" t="str">
        <f t="shared" si="183"/>
        <v>TRAMO ESTACIÓN INTERMEDIA LA VICTORIA A JUAN REY ALTERNATIVA 1</v>
      </c>
      <c r="G399" s="57" t="str">
        <f t="shared" si="184"/>
        <v>ESTACIÓN RETORNO JUAN REY</v>
      </c>
      <c r="H399" s="57" t="str">
        <f t="shared" si="185"/>
        <v>EDIFICACIÓN - ESTACIÓN JUAN REY</v>
      </c>
      <c r="I399" s="289">
        <f t="shared" si="186"/>
        <v>7007001010</v>
      </c>
      <c r="J399" s="377" t="s">
        <v>100</v>
      </c>
      <c r="K399" s="283"/>
      <c r="L399" s="40"/>
      <c r="M399" s="40"/>
      <c r="N399" s="284" t="s">
        <v>73</v>
      </c>
      <c r="O399" s="11" t="s">
        <v>2</v>
      </c>
      <c r="P399" s="55">
        <f t="shared" si="187"/>
        <v>2112</v>
      </c>
      <c r="Q399" s="363">
        <f>+VLOOKUP(N399,'[28]Indice Estaciones-Edificaciones'!E$4:P$550,12,FALSE)</f>
        <v>100519.20179402453</v>
      </c>
      <c r="R399" s="363">
        <f t="shared" si="176"/>
        <v>212296554.1889798</v>
      </c>
      <c r="S399" s="108">
        <f t="shared" si="177"/>
        <v>212296554.1889798</v>
      </c>
      <c r="T399" s="3"/>
      <c r="U399" s="3"/>
      <c r="V399" s="3"/>
      <c r="W399" s="408"/>
      <c r="X399" s="365">
        <f t="shared" si="178"/>
        <v>2071761243.8981488</v>
      </c>
      <c r="Y399" s="365">
        <f t="shared" si="179"/>
        <v>616670578.89814878</v>
      </c>
      <c r="Z399" s="365">
        <f t="shared" si="180"/>
        <v>144069054.65376613</v>
      </c>
    </row>
    <row r="400" spans="1:26" s="23" customFormat="1" ht="15" customHeight="1">
      <c r="A400" s="72">
        <v>9</v>
      </c>
      <c r="B400" s="41">
        <f t="shared" si="181"/>
        <v>7</v>
      </c>
      <c r="C400" s="41">
        <f t="shared" si="182"/>
        <v>7</v>
      </c>
      <c r="D400" s="41">
        <f t="shared" si="166"/>
        <v>1</v>
      </c>
      <c r="E400" s="41">
        <f t="shared" si="188"/>
        <v>11</v>
      </c>
      <c r="F400" s="57" t="str">
        <f t="shared" si="183"/>
        <v>TRAMO ESTACIÓN INTERMEDIA LA VICTORIA A JUAN REY ALTERNATIVA 1</v>
      </c>
      <c r="G400" s="57" t="str">
        <f t="shared" si="184"/>
        <v>ESTACIÓN RETORNO JUAN REY</v>
      </c>
      <c r="H400" s="57" t="str">
        <f t="shared" si="185"/>
        <v>EDIFICACIÓN - ESTACIÓN JUAN REY</v>
      </c>
      <c r="I400" s="289">
        <f t="shared" si="186"/>
        <v>7007001011</v>
      </c>
      <c r="J400" s="377" t="s">
        <v>100</v>
      </c>
      <c r="K400" s="283"/>
      <c r="L400" s="40"/>
      <c r="M400" s="40"/>
      <c r="N400" s="284" t="s">
        <v>51</v>
      </c>
      <c r="O400" s="11" t="s">
        <v>2</v>
      </c>
      <c r="P400" s="55">
        <f t="shared" si="187"/>
        <v>2112</v>
      </c>
      <c r="Q400" s="363">
        <f>+VLOOKUP(N400,'[28]Indice Estaciones-Edificaciones'!E$4:P$550,12,FALSE)</f>
        <v>68214.514514093811</v>
      </c>
      <c r="R400" s="363">
        <f t="shared" si="176"/>
        <v>144069054.65376613</v>
      </c>
      <c r="S400" s="108">
        <f t="shared" si="177"/>
        <v>144069054.65376613</v>
      </c>
      <c r="T400" s="3"/>
      <c r="U400" s="3"/>
      <c r="V400" s="3"/>
      <c r="W400" s="408"/>
      <c r="X400" s="365">
        <f t="shared" si="178"/>
        <v>2071761243.8981488</v>
      </c>
      <c r="Y400" s="365">
        <f t="shared" si="179"/>
        <v>616670578.89814878</v>
      </c>
      <c r="Z400" s="365">
        <f t="shared" si="180"/>
        <v>616670578.89814878</v>
      </c>
    </row>
    <row r="401" spans="1:26" s="23" customFormat="1" ht="15" customHeight="1">
      <c r="A401" s="72">
        <v>17</v>
      </c>
      <c r="B401" s="41">
        <f t="shared" si="181"/>
        <v>7</v>
      </c>
      <c r="C401" s="41">
        <f t="shared" si="182"/>
        <v>7</v>
      </c>
      <c r="D401" s="41">
        <f t="shared" si="166"/>
        <v>2</v>
      </c>
      <c r="E401" s="41">
        <f t="shared" si="188"/>
        <v>0</v>
      </c>
      <c r="F401" s="57" t="str">
        <f t="shared" si="183"/>
        <v>TRAMO ESTACIÓN INTERMEDIA LA VICTORIA A JUAN REY ALTERNATIVA 1</v>
      </c>
      <c r="G401" s="57" t="str">
        <f t="shared" si="184"/>
        <v>ESTACIÓN RETORNO JUAN REY</v>
      </c>
      <c r="H401" s="57" t="str">
        <f t="shared" si="185"/>
        <v>ESPACIO PUBLICO - ESTACIÓN JUAN REY</v>
      </c>
      <c r="I401" s="289">
        <f t="shared" si="186"/>
        <v>7007002000</v>
      </c>
      <c r="J401" s="377" t="s">
        <v>100</v>
      </c>
      <c r="K401" s="283"/>
      <c r="L401" s="40"/>
      <c r="M401" s="43" t="s">
        <v>119</v>
      </c>
      <c r="N401" s="76"/>
      <c r="O401" s="11"/>
      <c r="P401" s="55"/>
      <c r="Q401" s="108"/>
      <c r="R401" s="362">
        <f>+T401</f>
        <v>616670578.89814878</v>
      </c>
      <c r="S401" s="108"/>
      <c r="T401" s="69">
        <f>Z401</f>
        <v>616670578.89814878</v>
      </c>
      <c r="U401" s="3"/>
      <c r="V401" s="3"/>
      <c r="W401" s="408"/>
      <c r="X401" s="365">
        <f t="shared" si="178"/>
        <v>1904504796.440654</v>
      </c>
      <c r="Y401" s="365">
        <f t="shared" si="179"/>
        <v>449414131.4406541</v>
      </c>
      <c r="Z401" s="365">
        <f t="shared" si="180"/>
        <v>616670578.89814878</v>
      </c>
    </row>
    <row r="402" spans="1:26" s="23" customFormat="1" ht="15" customHeight="1">
      <c r="A402" s="72">
        <v>18</v>
      </c>
      <c r="B402" s="41">
        <f t="shared" si="181"/>
        <v>7</v>
      </c>
      <c r="C402" s="41">
        <f t="shared" si="182"/>
        <v>7</v>
      </c>
      <c r="D402" s="41">
        <f t="shared" si="166"/>
        <v>2</v>
      </c>
      <c r="E402" s="41">
        <f t="shared" si="188"/>
        <v>1</v>
      </c>
      <c r="F402" s="57" t="str">
        <f t="shared" si="183"/>
        <v>TRAMO ESTACIÓN INTERMEDIA LA VICTORIA A JUAN REY ALTERNATIVA 1</v>
      </c>
      <c r="G402" s="57" t="str">
        <f t="shared" si="184"/>
        <v>ESTACIÓN RETORNO JUAN REY</v>
      </c>
      <c r="H402" s="57" t="str">
        <f t="shared" si="185"/>
        <v>ESPACIO PUBLICO - ESTACIÓN JUAN REY</v>
      </c>
      <c r="I402" s="289">
        <f t="shared" si="186"/>
        <v>7007002001</v>
      </c>
      <c r="J402" s="377" t="s">
        <v>100</v>
      </c>
      <c r="K402" s="283"/>
      <c r="L402" s="40"/>
      <c r="M402" s="40"/>
      <c r="N402" s="284" t="s">
        <v>304</v>
      </c>
      <c r="O402" s="55" t="s">
        <v>2</v>
      </c>
      <c r="P402" s="55">
        <f>+[27]Cantidades!$J$40</f>
        <v>2719</v>
      </c>
      <c r="Q402" s="363">
        <f>+VLOOKUP(N402,'[28]Indice Estaciones-Espacio Públi'!$E$5:$P$50,12,FALSE)</f>
        <v>61513.956402167983</v>
      </c>
      <c r="R402" s="363">
        <f t="shared" ref="R402:R404" si="189">+S402</f>
        <v>167256447.45749474</v>
      </c>
      <c r="S402" s="108">
        <f t="shared" si="177"/>
        <v>167256447.45749474</v>
      </c>
      <c r="T402" s="3"/>
      <c r="U402" s="3"/>
      <c r="V402" s="3"/>
      <c r="W402" s="408"/>
      <c r="X402" s="365">
        <f t="shared" si="178"/>
        <v>1884361985.7383249</v>
      </c>
      <c r="Y402" s="365">
        <f t="shared" si="179"/>
        <v>429271320.73832488</v>
      </c>
      <c r="Z402" s="365">
        <f t="shared" si="180"/>
        <v>449414131.4406541</v>
      </c>
    </row>
    <row r="403" spans="1:26" s="23" customFormat="1" ht="15" customHeight="1">
      <c r="A403" s="72">
        <v>19</v>
      </c>
      <c r="B403" s="41">
        <f t="shared" si="181"/>
        <v>7</v>
      </c>
      <c r="C403" s="41">
        <f t="shared" si="182"/>
        <v>7</v>
      </c>
      <c r="D403" s="41">
        <f t="shared" si="166"/>
        <v>2</v>
      </c>
      <c r="E403" s="41">
        <f t="shared" si="188"/>
        <v>2</v>
      </c>
      <c r="F403" s="57" t="str">
        <f t="shared" si="183"/>
        <v>TRAMO ESTACIÓN INTERMEDIA LA VICTORIA A JUAN REY ALTERNATIVA 1</v>
      </c>
      <c r="G403" s="57" t="str">
        <f t="shared" si="184"/>
        <v>ESTACIÓN RETORNO JUAN REY</v>
      </c>
      <c r="H403" s="57" t="str">
        <f t="shared" si="185"/>
        <v>ESPACIO PUBLICO - ESTACIÓN JUAN REY</v>
      </c>
      <c r="I403" s="289">
        <f t="shared" si="186"/>
        <v>7007002002</v>
      </c>
      <c r="J403" s="377" t="s">
        <v>100</v>
      </c>
      <c r="K403" s="283"/>
      <c r="L403" s="40"/>
      <c r="M403" s="40"/>
      <c r="N403" s="284" t="s">
        <v>312</v>
      </c>
      <c r="O403" s="11" t="s">
        <v>2</v>
      </c>
      <c r="P403" s="55">
        <f>+$P$402</f>
        <v>2719</v>
      </c>
      <c r="Q403" s="363">
        <f>+VLOOKUP(N403,'[28]Indice Estaciones-Espacio Públi'!$E$5:$P$50,12,FALSE)</f>
        <v>7408.1687025852243</v>
      </c>
      <c r="R403" s="363">
        <f t="shared" si="189"/>
        <v>20142810.702329226</v>
      </c>
      <c r="S403" s="108">
        <f t="shared" si="177"/>
        <v>20142810.702329226</v>
      </c>
      <c r="T403" s="3"/>
      <c r="U403" s="3"/>
      <c r="V403" s="3"/>
      <c r="W403" s="408"/>
      <c r="X403" s="365">
        <f t="shared" si="178"/>
        <v>1455090665</v>
      </c>
      <c r="Y403" s="365">
        <f t="shared" si="179"/>
        <v>1455090665</v>
      </c>
      <c r="Z403" s="365">
        <f t="shared" si="180"/>
        <v>429271320.73832488</v>
      </c>
    </row>
    <row r="404" spans="1:26" s="23" customFormat="1" ht="15" customHeight="1">
      <c r="A404" s="72">
        <v>18</v>
      </c>
      <c r="B404" s="41">
        <f t="shared" si="181"/>
        <v>7</v>
      </c>
      <c r="C404" s="41">
        <f t="shared" si="182"/>
        <v>7</v>
      </c>
      <c r="D404" s="41">
        <f t="shared" si="166"/>
        <v>2</v>
      </c>
      <c r="E404" s="41">
        <f t="shared" si="188"/>
        <v>3</v>
      </c>
      <c r="F404" s="57" t="str">
        <f t="shared" si="183"/>
        <v>TRAMO ESTACIÓN INTERMEDIA LA VICTORIA A JUAN REY ALTERNATIVA 1</v>
      </c>
      <c r="G404" s="57" t="str">
        <f t="shared" si="184"/>
        <v>ESTACIÓN RETORNO JUAN REY</v>
      </c>
      <c r="H404" s="57" t="str">
        <f t="shared" si="185"/>
        <v>ESPACIO PUBLICO - ESTACIÓN JUAN REY</v>
      </c>
      <c r="I404" s="289">
        <f t="shared" si="186"/>
        <v>7007002003</v>
      </c>
      <c r="J404" s="377" t="s">
        <v>100</v>
      </c>
      <c r="K404" s="283"/>
      <c r="L404" s="40"/>
      <c r="M404" s="40"/>
      <c r="N404" s="284" t="s">
        <v>70</v>
      </c>
      <c r="O404" s="11" t="s">
        <v>2</v>
      </c>
      <c r="P404" s="55">
        <f t="shared" ref="P404" si="190">+$P$402</f>
        <v>2719</v>
      </c>
      <c r="Q404" s="363">
        <f>+VLOOKUP(N404,'[28]Indice Estaciones-Espacio Públi'!$E$5:$P$50,12,FALSE)</f>
        <v>157878.38202954206</v>
      </c>
      <c r="R404" s="363">
        <f t="shared" si="189"/>
        <v>429271320.73832488</v>
      </c>
      <c r="S404" s="108">
        <f t="shared" si="177"/>
        <v>429271320.73832488</v>
      </c>
      <c r="T404" s="3"/>
      <c r="U404" s="3"/>
      <c r="V404" s="3"/>
      <c r="W404" s="408"/>
      <c r="X404" s="365">
        <f t="shared" si="178"/>
        <v>1455090665</v>
      </c>
      <c r="Y404" s="365">
        <f t="shared" si="179"/>
        <v>1455090665</v>
      </c>
      <c r="Z404" s="365">
        <f t="shared" si="180"/>
        <v>1455090665</v>
      </c>
    </row>
    <row r="405" spans="1:26" s="71" customFormat="1" ht="15" customHeight="1">
      <c r="A405" s="292">
        <v>7</v>
      </c>
      <c r="B405" s="41">
        <f t="shared" si="181"/>
        <v>7</v>
      </c>
      <c r="C405" s="41">
        <f t="shared" si="182"/>
        <v>8</v>
      </c>
      <c r="D405" s="41">
        <f t="shared" si="166"/>
        <v>0</v>
      </c>
      <c r="E405" s="41">
        <f t="shared" si="188"/>
        <v>0</v>
      </c>
      <c r="F405" s="57" t="str">
        <f t="shared" si="183"/>
        <v>TRAMO ESTACIÓN INTERMEDIA LA VICTORIA A JUAN REY ALTERNATIVA 1</v>
      </c>
      <c r="G405" s="57" t="str">
        <f t="shared" si="184"/>
        <v>REDES SECAS EXTERIORES - RAMAL LA VICTORIA A ALTAMIRA</v>
      </c>
      <c r="H405" s="57" t="str">
        <f t="shared" si="185"/>
        <v>INTERFERENCIAS</v>
      </c>
      <c r="I405" s="289">
        <f t="shared" si="186"/>
        <v>7008000000</v>
      </c>
      <c r="J405" s="377" t="s">
        <v>100</v>
      </c>
      <c r="K405" s="285"/>
      <c r="L405" s="43" t="s">
        <v>301</v>
      </c>
      <c r="M405" s="44"/>
      <c r="N405" s="78"/>
      <c r="O405" s="38"/>
      <c r="P405" s="56"/>
      <c r="Q405" s="362"/>
      <c r="R405" s="362">
        <f>+U405</f>
        <v>1455090665</v>
      </c>
      <c r="S405" s="362"/>
      <c r="T405" s="69"/>
      <c r="U405" s="69">
        <f>Y405</f>
        <v>1455090665</v>
      </c>
      <c r="V405" s="69"/>
      <c r="W405" s="407"/>
      <c r="X405" s="365">
        <f t="shared" si="178"/>
        <v>1455090665</v>
      </c>
      <c r="Y405" s="365">
        <f t="shared" si="179"/>
        <v>1455090665</v>
      </c>
      <c r="Z405" s="365">
        <f t="shared" si="180"/>
        <v>1455090665</v>
      </c>
    </row>
    <row r="406" spans="1:26" s="71" customFormat="1" ht="15" customHeight="1">
      <c r="A406" s="292">
        <v>8</v>
      </c>
      <c r="B406" s="41">
        <f t="shared" si="181"/>
        <v>7</v>
      </c>
      <c r="C406" s="41">
        <f t="shared" si="182"/>
        <v>8</v>
      </c>
      <c r="D406" s="41">
        <f t="shared" si="166"/>
        <v>1</v>
      </c>
      <c r="E406" s="41">
        <f t="shared" si="188"/>
        <v>0</v>
      </c>
      <c r="F406" s="57" t="str">
        <f t="shared" si="183"/>
        <v>TRAMO ESTACIÓN INTERMEDIA LA VICTORIA A JUAN REY ALTERNATIVA 1</v>
      </c>
      <c r="G406" s="57" t="str">
        <f t="shared" si="184"/>
        <v>REDES SECAS EXTERIORES - RAMAL LA VICTORIA A ALTAMIRA</v>
      </c>
      <c r="H406" s="57" t="str">
        <f t="shared" si="185"/>
        <v>INTERFERENCIAS</v>
      </c>
      <c r="I406" s="289">
        <f t="shared" si="186"/>
        <v>7008001000</v>
      </c>
      <c r="J406" s="377" t="s">
        <v>100</v>
      </c>
      <c r="K406" s="285"/>
      <c r="L406" s="43"/>
      <c r="M406" s="43" t="s">
        <v>299</v>
      </c>
      <c r="N406" s="78"/>
      <c r="O406" s="38"/>
      <c r="P406" s="56"/>
      <c r="Q406" s="362"/>
      <c r="R406" s="362">
        <f>+T406</f>
        <v>1455090665</v>
      </c>
      <c r="S406" s="362"/>
      <c r="T406" s="69">
        <f>Z406</f>
        <v>1455090665</v>
      </c>
      <c r="U406" s="69"/>
      <c r="V406" s="69"/>
      <c r="W406" s="407"/>
      <c r="X406" s="365">
        <f t="shared" si="178"/>
        <v>1062137225</v>
      </c>
      <c r="Y406" s="365">
        <f t="shared" si="179"/>
        <v>1062137225</v>
      </c>
      <c r="Z406" s="365">
        <f t="shared" si="180"/>
        <v>1455090665</v>
      </c>
    </row>
    <row r="407" spans="1:26" s="280" customFormat="1" ht="15" customHeight="1">
      <c r="A407" s="292">
        <v>9</v>
      </c>
      <c r="B407" s="41">
        <f t="shared" si="181"/>
        <v>7</v>
      </c>
      <c r="C407" s="41">
        <f t="shared" si="182"/>
        <v>8</v>
      </c>
      <c r="D407" s="41">
        <f t="shared" si="166"/>
        <v>1</v>
      </c>
      <c r="E407" s="41">
        <f t="shared" si="188"/>
        <v>1</v>
      </c>
      <c r="F407" s="57" t="str">
        <f t="shared" si="183"/>
        <v>TRAMO ESTACIÓN INTERMEDIA LA VICTORIA A JUAN REY ALTERNATIVA 1</v>
      </c>
      <c r="G407" s="57" t="str">
        <f t="shared" si="184"/>
        <v>REDES SECAS EXTERIORES - RAMAL LA VICTORIA A ALTAMIRA</v>
      </c>
      <c r="H407" s="57" t="str">
        <f t="shared" si="185"/>
        <v>INTERFERENCIAS</v>
      </c>
      <c r="I407" s="289">
        <f t="shared" si="186"/>
        <v>7008001001</v>
      </c>
      <c r="J407" s="377" t="s">
        <v>100</v>
      </c>
      <c r="K407" s="283"/>
      <c r="L407" s="284"/>
      <c r="M407" s="284"/>
      <c r="N407" s="284" t="s">
        <v>310</v>
      </c>
      <c r="O407" s="278" t="s">
        <v>62</v>
      </c>
      <c r="P407" s="288">
        <v>480</v>
      </c>
      <c r="Q407" s="363">
        <v>818653</v>
      </c>
      <c r="R407" s="363">
        <f t="shared" ref="R407:R408" si="191">+S407</f>
        <v>392953440</v>
      </c>
      <c r="S407" s="108">
        <f t="shared" ref="S407:S408" si="192">+P407*Q407</f>
        <v>392953440</v>
      </c>
      <c r="T407" s="277"/>
      <c r="U407" s="277"/>
      <c r="V407" s="277"/>
      <c r="W407" s="408"/>
      <c r="X407" s="365">
        <f t="shared" si="178"/>
        <v>0</v>
      </c>
      <c r="Y407" s="365">
        <f t="shared" si="179"/>
        <v>0</v>
      </c>
      <c r="Z407" s="365">
        <f t="shared" si="180"/>
        <v>1062137225</v>
      </c>
    </row>
    <row r="408" spans="1:26" s="280" customFormat="1" ht="15" customHeight="1">
      <c r="A408" s="292">
        <v>9</v>
      </c>
      <c r="B408" s="41">
        <f t="shared" si="181"/>
        <v>7</v>
      </c>
      <c r="C408" s="41">
        <f t="shared" si="182"/>
        <v>8</v>
      </c>
      <c r="D408" s="41">
        <f t="shared" ref="D408:D471" si="193">+IF(C408=C407,IF(M408="",D407,D407+1),0)</f>
        <v>1</v>
      </c>
      <c r="E408" s="41">
        <f t="shared" si="188"/>
        <v>2</v>
      </c>
      <c r="F408" s="57" t="str">
        <f t="shared" si="183"/>
        <v>TRAMO ESTACIÓN INTERMEDIA LA VICTORIA A JUAN REY ALTERNATIVA 1</v>
      </c>
      <c r="G408" s="57" t="str">
        <f t="shared" si="184"/>
        <v>REDES SECAS EXTERIORES - RAMAL LA VICTORIA A ALTAMIRA</v>
      </c>
      <c r="H408" s="57" t="str">
        <f t="shared" si="185"/>
        <v>INTERFERENCIAS</v>
      </c>
      <c r="I408" s="289">
        <f t="shared" si="186"/>
        <v>7008001002</v>
      </c>
      <c r="J408" s="377" t="s">
        <v>100</v>
      </c>
      <c r="K408" s="283"/>
      <c r="L408" s="284"/>
      <c r="M408" s="284"/>
      <c r="N408" s="284" t="s">
        <v>311</v>
      </c>
      <c r="O408" s="278" t="s">
        <v>62</v>
      </c>
      <c r="P408" s="288">
        <v>200</v>
      </c>
      <c r="Q408" s="363">
        <v>5310686.125</v>
      </c>
      <c r="R408" s="363">
        <f t="shared" si="191"/>
        <v>1062137225</v>
      </c>
      <c r="S408" s="108">
        <f t="shared" si="192"/>
        <v>1062137225</v>
      </c>
      <c r="T408" s="277"/>
      <c r="U408" s="277"/>
      <c r="V408" s="277"/>
      <c r="W408" s="408"/>
      <c r="X408" s="365">
        <f t="shared" si="178"/>
        <v>36610277438.708321</v>
      </c>
      <c r="Y408" s="365">
        <f t="shared" si="179"/>
        <v>0</v>
      </c>
      <c r="Z408" s="365">
        <f t="shared" si="180"/>
        <v>0</v>
      </c>
    </row>
    <row r="409" spans="1:26" s="280" customFormat="1" ht="15" customHeight="1">
      <c r="A409" s="292"/>
      <c r="B409" s="41">
        <f t="shared" si="181"/>
        <v>7</v>
      </c>
      <c r="C409" s="41">
        <f t="shared" si="182"/>
        <v>8</v>
      </c>
      <c r="D409" s="41">
        <f t="shared" si="193"/>
        <v>1</v>
      </c>
      <c r="E409" s="41">
        <f t="shared" si="188"/>
        <v>2</v>
      </c>
      <c r="F409" s="57" t="str">
        <f t="shared" si="183"/>
        <v>TRAMO ESTACIÓN INTERMEDIA LA VICTORIA A JUAN REY ALTERNATIVA 1</v>
      </c>
      <c r="G409" s="57" t="str">
        <f t="shared" si="184"/>
        <v>REDES SECAS EXTERIORES - RAMAL LA VICTORIA A ALTAMIRA</v>
      </c>
      <c r="H409" s="57" t="str">
        <f t="shared" si="185"/>
        <v>INTERFERENCIAS</v>
      </c>
      <c r="I409" s="289">
        <f t="shared" si="186"/>
        <v>7008001002</v>
      </c>
      <c r="J409" s="377"/>
      <c r="K409" s="283"/>
      <c r="L409" s="366"/>
      <c r="M409" s="366"/>
      <c r="N409" s="284"/>
      <c r="O409" s="278"/>
      <c r="P409" s="288"/>
      <c r="Q409" s="363"/>
      <c r="R409" s="363"/>
      <c r="S409" s="108"/>
      <c r="T409" s="277"/>
      <c r="U409" s="277"/>
      <c r="V409" s="277"/>
      <c r="W409" s="408"/>
      <c r="X409" s="365">
        <f t="shared" si="178"/>
        <v>36610277438.708321</v>
      </c>
      <c r="Y409" s="365">
        <f t="shared" si="179"/>
        <v>11096371144.645758</v>
      </c>
      <c r="Z409" s="365">
        <f t="shared" si="180"/>
        <v>0</v>
      </c>
    </row>
    <row r="410" spans="1:26" s="280" customFormat="1" ht="15" customHeight="1">
      <c r="A410" s="292"/>
      <c r="B410" s="41">
        <f t="shared" si="181"/>
        <v>7</v>
      </c>
      <c r="C410" s="41">
        <f t="shared" si="182"/>
        <v>8</v>
      </c>
      <c r="D410" s="41">
        <f t="shared" si="193"/>
        <v>1</v>
      </c>
      <c r="E410" s="41">
        <f t="shared" si="188"/>
        <v>2</v>
      </c>
      <c r="F410" s="57" t="str">
        <f t="shared" si="183"/>
        <v>TRAMO ESTACIÓN INTERMEDIA LA VICTORIA A JUAN REY ALTERNATIVA 1</v>
      </c>
      <c r="G410" s="57" t="str">
        <f t="shared" si="184"/>
        <v>REDES SECAS EXTERIORES - RAMAL LA VICTORIA A ALTAMIRA</v>
      </c>
      <c r="H410" s="57" t="str">
        <f t="shared" si="185"/>
        <v>INTERFERENCIAS</v>
      </c>
      <c r="I410" s="289">
        <f t="shared" si="186"/>
        <v>7008001002</v>
      </c>
      <c r="J410" s="377"/>
      <c r="K410" s="283"/>
      <c r="L410" s="366"/>
      <c r="M410" s="366"/>
      <c r="N410" s="284"/>
      <c r="O410" s="278"/>
      <c r="P410" s="288"/>
      <c r="Q410" s="363"/>
      <c r="R410" s="363"/>
      <c r="S410" s="108"/>
      <c r="T410" s="277"/>
      <c r="U410" s="277"/>
      <c r="V410" s="277"/>
      <c r="W410" s="408"/>
      <c r="X410" s="365">
        <f t="shared" si="178"/>
        <v>36610277438.708321</v>
      </c>
      <c r="Y410" s="365">
        <f t="shared" si="179"/>
        <v>11096371144.645758</v>
      </c>
      <c r="Z410" s="365">
        <f t="shared" si="180"/>
        <v>11096371144.645758</v>
      </c>
    </row>
    <row r="411" spans="1:26" s="71" customFormat="1" ht="15" customHeight="1">
      <c r="A411" s="72">
        <v>635</v>
      </c>
      <c r="B411" s="41">
        <f t="shared" si="181"/>
        <v>8</v>
      </c>
      <c r="C411" s="41">
        <f t="shared" si="182"/>
        <v>0</v>
      </c>
      <c r="D411" s="41">
        <f t="shared" si="193"/>
        <v>0</v>
      </c>
      <c r="E411" s="41">
        <f t="shared" si="188"/>
        <v>0</v>
      </c>
      <c r="F411" s="57" t="str">
        <f t="shared" si="183"/>
        <v>TRAMO ESTACIÓN INTERMEDIA LA VICTORIA A JUAN REY ALTERNATIVA 2</v>
      </c>
      <c r="G411" s="57" t="str">
        <f t="shared" si="184"/>
        <v>REDES SECAS EXTERIORES - RAMAL LA VICTORIA A ALTAMIRA</v>
      </c>
      <c r="H411" s="57" t="str">
        <f t="shared" si="185"/>
        <v>INTERFERENCIAS</v>
      </c>
      <c r="I411" s="289">
        <f t="shared" si="186"/>
        <v>8000000000</v>
      </c>
      <c r="J411" s="377" t="s">
        <v>101</v>
      </c>
      <c r="K411" s="294" t="s">
        <v>60</v>
      </c>
      <c r="L411" s="295"/>
      <c r="M411" s="81"/>
      <c r="N411" s="82"/>
      <c r="O411" s="83"/>
      <c r="P411" s="84"/>
      <c r="Q411" s="361"/>
      <c r="R411" s="399">
        <f>+V411</f>
        <v>36610277438.708321</v>
      </c>
      <c r="S411" s="361"/>
      <c r="T411" s="85"/>
      <c r="U411" s="85"/>
      <c r="V411" s="85">
        <f>+X411</f>
        <v>36610277438.708321</v>
      </c>
      <c r="W411" s="407"/>
      <c r="X411" s="365">
        <f t="shared" si="178"/>
        <v>36610277438.708321</v>
      </c>
      <c r="Y411" s="365">
        <f t="shared" si="179"/>
        <v>11096371144.645758</v>
      </c>
      <c r="Z411" s="365">
        <f t="shared" si="180"/>
        <v>11096371144.645758</v>
      </c>
    </row>
    <row r="412" spans="1:26" s="71" customFormat="1" ht="15" customHeight="1">
      <c r="A412" s="72">
        <v>7</v>
      </c>
      <c r="B412" s="41">
        <f t="shared" si="181"/>
        <v>8</v>
      </c>
      <c r="C412" s="41">
        <f t="shared" si="182"/>
        <v>1</v>
      </c>
      <c r="D412" s="41">
        <f t="shared" si="193"/>
        <v>0</v>
      </c>
      <c r="E412" s="41">
        <f t="shared" si="188"/>
        <v>0</v>
      </c>
      <c r="F412" s="57" t="str">
        <f t="shared" si="183"/>
        <v>TRAMO ESTACIÓN INTERMEDIA LA VICTORIA A JUAN REY ALTERNATIVA 2</v>
      </c>
      <c r="G412" s="57" t="str">
        <f t="shared" si="184"/>
        <v>NUEVA ESTACIÓN LA VICTORIA</v>
      </c>
      <c r="H412" s="57" t="str">
        <f t="shared" si="185"/>
        <v>EDIFICACIÓN - ESTACIÓN LA VICTORIA</v>
      </c>
      <c r="I412" s="289">
        <f t="shared" si="186"/>
        <v>8001000000</v>
      </c>
      <c r="J412" s="377" t="s">
        <v>101</v>
      </c>
      <c r="K412" s="285"/>
      <c r="L412" s="43" t="s">
        <v>81</v>
      </c>
      <c r="M412" s="44"/>
      <c r="N412" s="78"/>
      <c r="O412" s="38"/>
      <c r="P412" s="56"/>
      <c r="Q412" s="362"/>
      <c r="R412" s="362">
        <f>+U412</f>
        <v>11096371144.645758</v>
      </c>
      <c r="S412" s="362"/>
      <c r="T412" s="69"/>
      <c r="U412" s="69">
        <f>Y412</f>
        <v>11096371144.645758</v>
      </c>
      <c r="V412" s="69"/>
      <c r="W412" s="407"/>
      <c r="X412" s="365">
        <f t="shared" si="178"/>
        <v>36610277438.708321</v>
      </c>
      <c r="Y412" s="365">
        <f t="shared" si="179"/>
        <v>11096371144.645758</v>
      </c>
      <c r="Z412" s="365">
        <f t="shared" si="180"/>
        <v>11096371144.645758</v>
      </c>
    </row>
    <row r="413" spans="1:26" s="71" customFormat="1" ht="15" customHeight="1">
      <c r="A413" s="72">
        <v>8</v>
      </c>
      <c r="B413" s="41">
        <f t="shared" si="181"/>
        <v>8</v>
      </c>
      <c r="C413" s="41">
        <f t="shared" si="182"/>
        <v>1</v>
      </c>
      <c r="D413" s="41">
        <f t="shared" si="193"/>
        <v>1</v>
      </c>
      <c r="E413" s="41">
        <f t="shared" si="188"/>
        <v>0</v>
      </c>
      <c r="F413" s="57" t="str">
        <f t="shared" si="183"/>
        <v>TRAMO ESTACIÓN INTERMEDIA LA VICTORIA A JUAN REY ALTERNATIVA 2</v>
      </c>
      <c r="G413" s="57" t="str">
        <f t="shared" si="184"/>
        <v>NUEVA ESTACIÓN LA VICTORIA</v>
      </c>
      <c r="H413" s="57" t="str">
        <f t="shared" si="185"/>
        <v>EDIFICACIÓN - ESTACIÓN LA VICTORIA</v>
      </c>
      <c r="I413" s="289">
        <f t="shared" si="186"/>
        <v>8001001000</v>
      </c>
      <c r="J413" s="377" t="s">
        <v>101</v>
      </c>
      <c r="K413" s="285"/>
      <c r="L413" s="43"/>
      <c r="M413" s="43" t="s">
        <v>92</v>
      </c>
      <c r="N413" s="78"/>
      <c r="O413" s="38"/>
      <c r="P413" s="56"/>
      <c r="Q413" s="362"/>
      <c r="R413" s="362">
        <f>+T413</f>
        <v>11096371144.645758</v>
      </c>
      <c r="S413" s="362"/>
      <c r="T413" s="69">
        <f>Z413</f>
        <v>11096371144.645758</v>
      </c>
      <c r="U413" s="69"/>
      <c r="V413" s="69"/>
      <c r="W413" s="407"/>
      <c r="X413" s="365">
        <f t="shared" si="178"/>
        <v>35945517001.76609</v>
      </c>
      <c r="Y413" s="365">
        <f t="shared" si="179"/>
        <v>10431610707.703526</v>
      </c>
      <c r="Z413" s="365">
        <f t="shared" si="180"/>
        <v>11096371144.645758</v>
      </c>
    </row>
    <row r="414" spans="1:26" s="23" customFormat="1" ht="15" customHeight="1">
      <c r="A414" s="72">
        <v>9</v>
      </c>
      <c r="B414" s="41">
        <f t="shared" si="181"/>
        <v>8</v>
      </c>
      <c r="C414" s="41">
        <f t="shared" si="182"/>
        <v>1</v>
      </c>
      <c r="D414" s="41">
        <f t="shared" si="193"/>
        <v>1</v>
      </c>
      <c r="E414" s="41">
        <f t="shared" si="188"/>
        <v>1</v>
      </c>
      <c r="F414" s="57" t="str">
        <f t="shared" si="183"/>
        <v>TRAMO ESTACIÓN INTERMEDIA LA VICTORIA A JUAN REY ALTERNATIVA 2</v>
      </c>
      <c r="G414" s="57" t="str">
        <f t="shared" si="184"/>
        <v>NUEVA ESTACIÓN LA VICTORIA</v>
      </c>
      <c r="H414" s="57" t="str">
        <f t="shared" si="185"/>
        <v>EDIFICACIÓN - ESTACIÓN LA VICTORIA</v>
      </c>
      <c r="I414" s="289">
        <f t="shared" si="186"/>
        <v>8001001001</v>
      </c>
      <c r="J414" s="377" t="s">
        <v>101</v>
      </c>
      <c r="K414" s="283"/>
      <c r="L414" s="40"/>
      <c r="M414" s="40"/>
      <c r="N414" s="284" t="s">
        <v>304</v>
      </c>
      <c r="O414" s="55" t="s">
        <v>2</v>
      </c>
      <c r="P414" s="55">
        <f>+[27]Cantidades!$J$43</f>
        <v>2112</v>
      </c>
      <c r="Q414" s="363">
        <f>+VLOOKUP(N414,'[28]Indice Estaciones-Edificaciones'!E$4:P$550,12,FALSE)</f>
        <v>314753.99476431432</v>
      </c>
      <c r="R414" s="363">
        <f t="shared" ref="R414:R424" si="194">+S414</f>
        <v>664760436.94223189</v>
      </c>
      <c r="S414" s="108">
        <f t="shared" ref="S414:S453" si="195">+P414*Q414</f>
        <v>664760436.94223189</v>
      </c>
      <c r="T414" s="3"/>
      <c r="U414" s="3"/>
      <c r="V414" s="3"/>
      <c r="W414" s="408"/>
      <c r="X414" s="365">
        <f t="shared" si="178"/>
        <v>33610264735.33284</v>
      </c>
      <c r="Y414" s="365">
        <f t="shared" si="179"/>
        <v>8096358441.2702732</v>
      </c>
      <c r="Z414" s="365">
        <f t="shared" si="180"/>
        <v>10431610707.703526</v>
      </c>
    </row>
    <row r="415" spans="1:26" s="23" customFormat="1" ht="15" customHeight="1">
      <c r="A415" s="72">
        <v>9</v>
      </c>
      <c r="B415" s="41">
        <f t="shared" si="181"/>
        <v>8</v>
      </c>
      <c r="C415" s="41">
        <f t="shared" si="182"/>
        <v>1</v>
      </c>
      <c r="D415" s="41">
        <f t="shared" si="193"/>
        <v>1</v>
      </c>
      <c r="E415" s="41">
        <f t="shared" si="188"/>
        <v>2</v>
      </c>
      <c r="F415" s="57" t="str">
        <f t="shared" si="183"/>
        <v>TRAMO ESTACIÓN INTERMEDIA LA VICTORIA A JUAN REY ALTERNATIVA 2</v>
      </c>
      <c r="G415" s="57" t="str">
        <f t="shared" si="184"/>
        <v>NUEVA ESTACIÓN LA VICTORIA</v>
      </c>
      <c r="H415" s="57" t="str">
        <f t="shared" si="185"/>
        <v>EDIFICACIÓN - ESTACIÓN LA VICTORIA</v>
      </c>
      <c r="I415" s="289">
        <f t="shared" si="186"/>
        <v>8001001002</v>
      </c>
      <c r="J415" s="377" t="s">
        <v>101</v>
      </c>
      <c r="K415" s="283"/>
      <c r="L415" s="40"/>
      <c r="M415" s="40"/>
      <c r="N415" s="284" t="s">
        <v>47</v>
      </c>
      <c r="O415" s="11" t="s">
        <v>2</v>
      </c>
      <c r="P415" s="55">
        <f>+$P$414</f>
        <v>2112</v>
      </c>
      <c r="Q415" s="363">
        <f>+VLOOKUP(N415,'[28]Indice Estaciones-Edificaciones'!E$4:P$550,12,FALSE)</f>
        <v>1105706.5655460474</v>
      </c>
      <c r="R415" s="363">
        <f t="shared" si="194"/>
        <v>2335252266.4332523</v>
      </c>
      <c r="S415" s="108">
        <f t="shared" si="195"/>
        <v>2335252266.4332523</v>
      </c>
      <c r="T415" s="3"/>
      <c r="U415" s="3"/>
      <c r="V415" s="3"/>
      <c r="W415" s="408"/>
      <c r="X415" s="365">
        <f t="shared" si="178"/>
        <v>31217731836.937889</v>
      </c>
      <c r="Y415" s="365">
        <f t="shared" si="179"/>
        <v>5703825542.8753204</v>
      </c>
      <c r="Z415" s="365">
        <f t="shared" si="180"/>
        <v>8096358441.2702732</v>
      </c>
    </row>
    <row r="416" spans="1:26" s="280" customFormat="1" ht="15" customHeight="1">
      <c r="A416" s="292"/>
      <c r="B416" s="41">
        <f t="shared" si="181"/>
        <v>8</v>
      </c>
      <c r="C416" s="41">
        <f t="shared" si="182"/>
        <v>1</v>
      </c>
      <c r="D416" s="41">
        <f t="shared" si="193"/>
        <v>1</v>
      </c>
      <c r="E416" s="41">
        <f t="shared" si="188"/>
        <v>3</v>
      </c>
      <c r="F416" s="57" t="str">
        <f t="shared" si="183"/>
        <v>TRAMO ESTACIÓN INTERMEDIA LA VICTORIA A JUAN REY ALTERNATIVA 2</v>
      </c>
      <c r="G416" s="57" t="str">
        <f t="shared" si="184"/>
        <v>NUEVA ESTACIÓN LA VICTORIA</v>
      </c>
      <c r="H416" s="57" t="str">
        <f t="shared" si="185"/>
        <v>EDIFICACIÓN - ESTACIÓN LA VICTORIA</v>
      </c>
      <c r="I416" s="289">
        <f t="shared" si="186"/>
        <v>8001001003</v>
      </c>
      <c r="J416" s="377" t="s">
        <v>101</v>
      </c>
      <c r="K416" s="283"/>
      <c r="L416" s="284"/>
      <c r="M416" s="284"/>
      <c r="N416" s="284" t="s">
        <v>48</v>
      </c>
      <c r="O416" s="278" t="s">
        <v>2</v>
      </c>
      <c r="P416" s="288">
        <f t="shared" ref="P416:P417" si="196">+$P$414</f>
        <v>2112</v>
      </c>
      <c r="Q416" s="363">
        <f>+VLOOKUP(N416,'[28]Indice Estaciones-Edificaciones'!E$4:P$550,12,FALSE)</f>
        <v>1132828.0768915494</v>
      </c>
      <c r="R416" s="363">
        <f t="shared" si="194"/>
        <v>2392532898.3949523</v>
      </c>
      <c r="S416" s="108">
        <f t="shared" si="195"/>
        <v>2392532898.3949523</v>
      </c>
      <c r="T416" s="277"/>
      <c r="U416" s="277"/>
      <c r="V416" s="277"/>
      <c r="W416" s="408"/>
      <c r="X416" s="365">
        <f t="shared" si="178"/>
        <v>27762872262.28516</v>
      </c>
      <c r="Y416" s="365">
        <f t="shared" si="179"/>
        <v>2248965968.2225895</v>
      </c>
      <c r="Z416" s="365">
        <f t="shared" si="180"/>
        <v>5703825542.8753204</v>
      </c>
    </row>
    <row r="417" spans="1:26" s="280" customFormat="1" ht="15" customHeight="1">
      <c r="A417" s="292"/>
      <c r="B417" s="41">
        <f t="shared" si="181"/>
        <v>8</v>
      </c>
      <c r="C417" s="41">
        <f t="shared" si="182"/>
        <v>1</v>
      </c>
      <c r="D417" s="41">
        <f t="shared" si="193"/>
        <v>1</v>
      </c>
      <c r="E417" s="41">
        <f t="shared" si="188"/>
        <v>4</v>
      </c>
      <c r="F417" s="57" t="str">
        <f t="shared" si="183"/>
        <v>TRAMO ESTACIÓN INTERMEDIA LA VICTORIA A JUAN REY ALTERNATIVA 2</v>
      </c>
      <c r="G417" s="57" t="str">
        <f t="shared" si="184"/>
        <v>NUEVA ESTACIÓN LA VICTORIA</v>
      </c>
      <c r="H417" s="57" t="str">
        <f t="shared" si="185"/>
        <v>EDIFICACIÓN - ESTACIÓN LA VICTORIA</v>
      </c>
      <c r="I417" s="289">
        <f t="shared" si="186"/>
        <v>8001001004</v>
      </c>
      <c r="J417" s="377" t="s">
        <v>101</v>
      </c>
      <c r="K417" s="283"/>
      <c r="L417" s="284"/>
      <c r="M417" s="284"/>
      <c r="N417" s="284" t="s">
        <v>64</v>
      </c>
      <c r="O417" s="278" t="s">
        <v>2</v>
      </c>
      <c r="P417" s="288">
        <f t="shared" si="196"/>
        <v>2112</v>
      </c>
      <c r="Q417" s="363">
        <f>+VLOOKUP(N417,'[28]Indice Estaciones-Edificaciones'!E$4:P$550,12,FALSE)</f>
        <v>1635823.6622408764</v>
      </c>
      <c r="R417" s="363">
        <f t="shared" si="194"/>
        <v>3454859574.6527309</v>
      </c>
      <c r="S417" s="108">
        <f t="shared" si="195"/>
        <v>3454859574.6527309</v>
      </c>
      <c r="T417" s="277"/>
      <c r="U417" s="277"/>
      <c r="V417" s="277"/>
      <c r="W417" s="408"/>
      <c r="X417" s="365">
        <f t="shared" si="178"/>
        <v>27437946685.242573</v>
      </c>
      <c r="Y417" s="365">
        <f t="shared" si="179"/>
        <v>1924040391.1800032</v>
      </c>
      <c r="Z417" s="365">
        <f t="shared" si="180"/>
        <v>2248965968.2225895</v>
      </c>
    </row>
    <row r="418" spans="1:26" s="23" customFormat="1" ht="15" customHeight="1">
      <c r="A418" s="72">
        <v>9</v>
      </c>
      <c r="B418" s="41">
        <f t="shared" si="181"/>
        <v>8</v>
      </c>
      <c r="C418" s="41">
        <f t="shared" si="182"/>
        <v>1</v>
      </c>
      <c r="D418" s="41">
        <f t="shared" si="193"/>
        <v>1</v>
      </c>
      <c r="E418" s="41">
        <f t="shared" si="188"/>
        <v>5</v>
      </c>
      <c r="F418" s="57" t="str">
        <f t="shared" si="183"/>
        <v>TRAMO ESTACIÓN INTERMEDIA LA VICTORIA A JUAN REY ALTERNATIVA 2</v>
      </c>
      <c r="G418" s="57" t="str">
        <f t="shared" si="184"/>
        <v>NUEVA ESTACIÓN LA VICTORIA</v>
      </c>
      <c r="H418" s="57" t="str">
        <f t="shared" si="185"/>
        <v>EDIFICACIÓN - ESTACIÓN LA VICTORIA</v>
      </c>
      <c r="I418" s="289">
        <f t="shared" si="186"/>
        <v>8001001005</v>
      </c>
      <c r="J418" s="377" t="s">
        <v>101</v>
      </c>
      <c r="K418" s="283"/>
      <c r="L418" s="40"/>
      <c r="M418" s="40"/>
      <c r="N418" s="284" t="s">
        <v>66</v>
      </c>
      <c r="O418" s="11" t="s">
        <v>2</v>
      </c>
      <c r="P418" s="55">
        <f t="shared" ref="P418:P424" si="197">+$P$414</f>
        <v>2112</v>
      </c>
      <c r="Q418" s="363">
        <f>+VLOOKUP(N418,'[28]Indice Estaciones-Edificaciones'!E$4:P$550,12,FALSE)</f>
        <v>153847.33761486085</v>
      </c>
      <c r="R418" s="363">
        <f t="shared" si="194"/>
        <v>324925577.04258609</v>
      </c>
      <c r="S418" s="108">
        <f t="shared" si="195"/>
        <v>324925577.04258609</v>
      </c>
      <c r="T418" s="3"/>
      <c r="U418" s="3"/>
      <c r="V418" s="3"/>
      <c r="W418" s="408"/>
      <c r="X418" s="365">
        <f t="shared" si="178"/>
        <v>27175833604.437443</v>
      </c>
      <c r="Y418" s="365">
        <f t="shared" si="179"/>
        <v>1661927310.3748734</v>
      </c>
      <c r="Z418" s="365">
        <f t="shared" si="180"/>
        <v>1924040391.1800032</v>
      </c>
    </row>
    <row r="419" spans="1:26" s="23" customFormat="1" ht="15" customHeight="1">
      <c r="A419" s="72">
        <v>9</v>
      </c>
      <c r="B419" s="41">
        <f t="shared" si="181"/>
        <v>8</v>
      </c>
      <c r="C419" s="41">
        <f t="shared" si="182"/>
        <v>1</v>
      </c>
      <c r="D419" s="41">
        <f t="shared" si="193"/>
        <v>1</v>
      </c>
      <c r="E419" s="41">
        <f t="shared" si="188"/>
        <v>6</v>
      </c>
      <c r="F419" s="57" t="str">
        <f t="shared" si="183"/>
        <v>TRAMO ESTACIÓN INTERMEDIA LA VICTORIA A JUAN REY ALTERNATIVA 2</v>
      </c>
      <c r="G419" s="57" t="str">
        <f t="shared" si="184"/>
        <v>NUEVA ESTACIÓN LA VICTORIA</v>
      </c>
      <c r="H419" s="57" t="str">
        <f t="shared" si="185"/>
        <v>EDIFICACIÓN - ESTACIÓN LA VICTORIA</v>
      </c>
      <c r="I419" s="289">
        <f t="shared" si="186"/>
        <v>8001001006</v>
      </c>
      <c r="J419" s="377" t="s">
        <v>101</v>
      </c>
      <c r="K419" s="283"/>
      <c r="L419" s="40"/>
      <c r="M419" s="40"/>
      <c r="N419" s="284" t="s">
        <v>67</v>
      </c>
      <c r="O419" s="11" t="s">
        <v>2</v>
      </c>
      <c r="P419" s="55">
        <f t="shared" si="197"/>
        <v>2112</v>
      </c>
      <c r="Q419" s="363">
        <f>+VLOOKUP(N419,'[28]Indice Estaciones-Edificaciones'!E$4:P$550,12,FALSE)</f>
        <v>124106.57235091378</v>
      </c>
      <c r="R419" s="363">
        <f t="shared" si="194"/>
        <v>262113080.80512989</v>
      </c>
      <c r="S419" s="108">
        <f t="shared" si="195"/>
        <v>262113080.80512989</v>
      </c>
      <c r="T419" s="3"/>
      <c r="U419" s="3"/>
      <c r="V419" s="3"/>
      <c r="W419" s="408"/>
      <c r="X419" s="365">
        <f t="shared" si="178"/>
        <v>27084301611.949532</v>
      </c>
      <c r="Y419" s="365">
        <f t="shared" si="179"/>
        <v>1570395317.8869624</v>
      </c>
      <c r="Z419" s="365">
        <f t="shared" si="180"/>
        <v>1661927310.3748734</v>
      </c>
    </row>
    <row r="420" spans="1:26" s="23" customFormat="1" ht="15" customHeight="1">
      <c r="A420" s="72">
        <v>9</v>
      </c>
      <c r="B420" s="41">
        <f t="shared" si="181"/>
        <v>8</v>
      </c>
      <c r="C420" s="41">
        <f t="shared" si="182"/>
        <v>1</v>
      </c>
      <c r="D420" s="41">
        <f t="shared" si="193"/>
        <v>1</v>
      </c>
      <c r="E420" s="41">
        <f t="shared" si="188"/>
        <v>7</v>
      </c>
      <c r="F420" s="57" t="str">
        <f t="shared" si="183"/>
        <v>TRAMO ESTACIÓN INTERMEDIA LA VICTORIA A JUAN REY ALTERNATIVA 2</v>
      </c>
      <c r="G420" s="57" t="str">
        <f t="shared" si="184"/>
        <v>NUEVA ESTACIÓN LA VICTORIA</v>
      </c>
      <c r="H420" s="57" t="str">
        <f t="shared" si="185"/>
        <v>EDIFICACIÓN - ESTACIÓN LA VICTORIA</v>
      </c>
      <c r="I420" s="289">
        <f t="shared" si="186"/>
        <v>8001001007</v>
      </c>
      <c r="J420" s="377" t="s">
        <v>101</v>
      </c>
      <c r="K420" s="283"/>
      <c r="L420" s="40"/>
      <c r="M420" s="40"/>
      <c r="N420" s="284" t="s">
        <v>50</v>
      </c>
      <c r="O420" s="11" t="s">
        <v>2</v>
      </c>
      <c r="P420" s="55">
        <f t="shared" si="197"/>
        <v>2112</v>
      </c>
      <c r="Q420" s="363">
        <f>+VLOOKUP(N420,'[28]Indice Estaciones-Edificaciones'!E$4:P$550,12,FALSE)</f>
        <v>43339.011594654847</v>
      </c>
      <c r="R420" s="363">
        <f t="shared" si="194"/>
        <v>91531992.487911031</v>
      </c>
      <c r="S420" s="108">
        <f t="shared" si="195"/>
        <v>91531992.487911031</v>
      </c>
      <c r="T420" s="3"/>
      <c r="U420" s="3"/>
      <c r="V420" s="3"/>
      <c r="W420" s="408"/>
      <c r="X420" s="365">
        <f t="shared" si="178"/>
        <v>26005679481.986145</v>
      </c>
      <c r="Y420" s="365">
        <f t="shared" si="179"/>
        <v>491773187.92357719</v>
      </c>
      <c r="Z420" s="365">
        <f t="shared" si="180"/>
        <v>1570395317.8869624</v>
      </c>
    </row>
    <row r="421" spans="1:26" s="23" customFormat="1" ht="15" customHeight="1">
      <c r="A421" s="72">
        <v>9</v>
      </c>
      <c r="B421" s="41">
        <f t="shared" si="181"/>
        <v>8</v>
      </c>
      <c r="C421" s="41">
        <f t="shared" si="182"/>
        <v>1</v>
      </c>
      <c r="D421" s="41">
        <f t="shared" si="193"/>
        <v>1</v>
      </c>
      <c r="E421" s="41">
        <f t="shared" si="188"/>
        <v>8</v>
      </c>
      <c r="F421" s="57" t="str">
        <f t="shared" si="183"/>
        <v>TRAMO ESTACIÓN INTERMEDIA LA VICTORIA A JUAN REY ALTERNATIVA 2</v>
      </c>
      <c r="G421" s="57" t="str">
        <f t="shared" si="184"/>
        <v>NUEVA ESTACIÓN LA VICTORIA</v>
      </c>
      <c r="H421" s="57" t="str">
        <f t="shared" si="185"/>
        <v>EDIFICACIÓN - ESTACIÓN LA VICTORIA</v>
      </c>
      <c r="I421" s="289">
        <f t="shared" si="186"/>
        <v>8001001008</v>
      </c>
      <c r="J421" s="377" t="s">
        <v>101</v>
      </c>
      <c r="K421" s="283"/>
      <c r="L421" s="40"/>
      <c r="M421" s="40"/>
      <c r="N421" s="284" t="s">
        <v>49</v>
      </c>
      <c r="O421" s="11" t="s">
        <v>2</v>
      </c>
      <c r="P421" s="55">
        <f t="shared" si="197"/>
        <v>2112</v>
      </c>
      <c r="Q421" s="363">
        <f>+VLOOKUP(N421,'[28]Indice Estaciones-Edificaciones'!E$4:P$550,12,FALSE)</f>
        <v>510711.23577811808</v>
      </c>
      <c r="R421" s="363">
        <f t="shared" si="194"/>
        <v>1078622129.9633853</v>
      </c>
      <c r="S421" s="108">
        <f t="shared" si="195"/>
        <v>1078622129.9633853</v>
      </c>
      <c r="T421" s="3"/>
      <c r="U421" s="3"/>
      <c r="V421" s="3"/>
      <c r="W421" s="408"/>
      <c r="X421" s="365">
        <f t="shared" si="178"/>
        <v>25870271902.905315</v>
      </c>
      <c r="Y421" s="365">
        <f t="shared" si="179"/>
        <v>356365608.8427459</v>
      </c>
      <c r="Z421" s="365">
        <f t="shared" si="180"/>
        <v>491773187.92357719</v>
      </c>
    </row>
    <row r="422" spans="1:26" s="23" customFormat="1" ht="15" customHeight="1">
      <c r="A422" s="72">
        <v>9</v>
      </c>
      <c r="B422" s="41">
        <f t="shared" si="181"/>
        <v>8</v>
      </c>
      <c r="C422" s="41">
        <f t="shared" si="182"/>
        <v>1</v>
      </c>
      <c r="D422" s="41">
        <f t="shared" si="193"/>
        <v>1</v>
      </c>
      <c r="E422" s="41">
        <f t="shared" si="188"/>
        <v>9</v>
      </c>
      <c r="F422" s="57" t="str">
        <f t="shared" si="183"/>
        <v>TRAMO ESTACIÓN INTERMEDIA LA VICTORIA A JUAN REY ALTERNATIVA 2</v>
      </c>
      <c r="G422" s="57" t="str">
        <f t="shared" si="184"/>
        <v>NUEVA ESTACIÓN LA VICTORIA</v>
      </c>
      <c r="H422" s="57" t="str">
        <f t="shared" si="185"/>
        <v>EDIFICACIÓN - ESTACIÓN LA VICTORIA</v>
      </c>
      <c r="I422" s="289">
        <f t="shared" si="186"/>
        <v>8001001009</v>
      </c>
      <c r="J422" s="377" t="s">
        <v>101</v>
      </c>
      <c r="K422" s="283"/>
      <c r="L422" s="40"/>
      <c r="M422" s="40"/>
      <c r="N422" s="284" t="s">
        <v>68</v>
      </c>
      <c r="O422" s="11" t="s">
        <v>2</v>
      </c>
      <c r="P422" s="55">
        <f t="shared" si="197"/>
        <v>2112</v>
      </c>
      <c r="Q422" s="363">
        <f>+VLOOKUP(N422,'[28]Indice Estaciones-Edificaciones'!E$4:P$550,12,FALSE)</f>
        <v>64113.437064787548</v>
      </c>
      <c r="R422" s="363">
        <f t="shared" si="194"/>
        <v>135407579.08083129</v>
      </c>
      <c r="S422" s="108">
        <f t="shared" si="195"/>
        <v>135407579.08083129</v>
      </c>
      <c r="T422" s="3"/>
      <c r="U422" s="3"/>
      <c r="V422" s="3"/>
      <c r="W422" s="408"/>
      <c r="X422" s="365">
        <f t="shared" si="178"/>
        <v>25657975348.716335</v>
      </c>
      <c r="Y422" s="365">
        <f t="shared" si="179"/>
        <v>144069054.65376613</v>
      </c>
      <c r="Z422" s="365">
        <f t="shared" si="180"/>
        <v>356365608.8427459</v>
      </c>
    </row>
    <row r="423" spans="1:26" s="23" customFormat="1" ht="15" customHeight="1">
      <c r="A423" s="72">
        <v>9</v>
      </c>
      <c r="B423" s="41">
        <f t="shared" si="181"/>
        <v>8</v>
      </c>
      <c r="C423" s="41">
        <f t="shared" si="182"/>
        <v>1</v>
      </c>
      <c r="D423" s="41">
        <f t="shared" si="193"/>
        <v>1</v>
      </c>
      <c r="E423" s="41">
        <f t="shared" si="188"/>
        <v>10</v>
      </c>
      <c r="F423" s="57" t="str">
        <f t="shared" si="183"/>
        <v>TRAMO ESTACIÓN INTERMEDIA LA VICTORIA A JUAN REY ALTERNATIVA 2</v>
      </c>
      <c r="G423" s="57" t="str">
        <f t="shared" si="184"/>
        <v>NUEVA ESTACIÓN LA VICTORIA</v>
      </c>
      <c r="H423" s="57" t="str">
        <f t="shared" si="185"/>
        <v>EDIFICACIÓN - ESTACIÓN LA VICTORIA</v>
      </c>
      <c r="I423" s="289">
        <f t="shared" si="186"/>
        <v>8001001010</v>
      </c>
      <c r="J423" s="377" t="s">
        <v>101</v>
      </c>
      <c r="K423" s="283"/>
      <c r="L423" s="40"/>
      <c r="M423" s="40"/>
      <c r="N423" s="284" t="s">
        <v>73</v>
      </c>
      <c r="O423" s="11" t="s">
        <v>2</v>
      </c>
      <c r="P423" s="55">
        <f t="shared" si="197"/>
        <v>2112</v>
      </c>
      <c r="Q423" s="363">
        <f>+VLOOKUP(N423,'[28]Indice Estaciones-Edificaciones'!E$4:P$550,12,FALSE)</f>
        <v>100519.20179402453</v>
      </c>
      <c r="R423" s="363">
        <f t="shared" si="194"/>
        <v>212296554.1889798</v>
      </c>
      <c r="S423" s="108">
        <f t="shared" si="195"/>
        <v>212296554.1889798</v>
      </c>
      <c r="T423" s="3"/>
      <c r="U423" s="3"/>
      <c r="V423" s="3"/>
      <c r="W423" s="408"/>
      <c r="X423" s="365">
        <f t="shared" si="178"/>
        <v>25513906294.062569</v>
      </c>
      <c r="Y423" s="365">
        <f t="shared" si="179"/>
        <v>0</v>
      </c>
      <c r="Z423" s="365">
        <f t="shared" si="180"/>
        <v>144069054.65376613</v>
      </c>
    </row>
    <row r="424" spans="1:26" s="23" customFormat="1" ht="15" customHeight="1">
      <c r="A424" s="72">
        <v>9</v>
      </c>
      <c r="B424" s="41">
        <f t="shared" si="181"/>
        <v>8</v>
      </c>
      <c r="C424" s="41">
        <f t="shared" si="182"/>
        <v>1</v>
      </c>
      <c r="D424" s="41">
        <f t="shared" si="193"/>
        <v>1</v>
      </c>
      <c r="E424" s="41">
        <f t="shared" si="188"/>
        <v>11</v>
      </c>
      <c r="F424" s="57" t="str">
        <f t="shared" si="183"/>
        <v>TRAMO ESTACIÓN INTERMEDIA LA VICTORIA A JUAN REY ALTERNATIVA 2</v>
      </c>
      <c r="G424" s="57" t="str">
        <f t="shared" si="184"/>
        <v>NUEVA ESTACIÓN LA VICTORIA</v>
      </c>
      <c r="H424" s="57" t="str">
        <f t="shared" si="185"/>
        <v>EDIFICACIÓN - ESTACIÓN LA VICTORIA</v>
      </c>
      <c r="I424" s="289">
        <f t="shared" si="186"/>
        <v>8001001011</v>
      </c>
      <c r="J424" s="377" t="s">
        <v>101</v>
      </c>
      <c r="K424" s="283"/>
      <c r="L424" s="40"/>
      <c r="M424" s="40"/>
      <c r="N424" s="284" t="s">
        <v>51</v>
      </c>
      <c r="O424" s="11" t="s">
        <v>2</v>
      </c>
      <c r="P424" s="55">
        <f t="shared" si="197"/>
        <v>2112</v>
      </c>
      <c r="Q424" s="363">
        <f>+VLOOKUP(N424,'[28]Indice Estaciones-Edificaciones'!E$4:P$550,12,FALSE)</f>
        <v>68214.514514093811</v>
      </c>
      <c r="R424" s="363">
        <f t="shared" si="194"/>
        <v>144069054.65376613</v>
      </c>
      <c r="S424" s="108">
        <f t="shared" si="195"/>
        <v>144069054.65376613</v>
      </c>
      <c r="T424" s="3"/>
      <c r="U424" s="3"/>
      <c r="V424" s="3"/>
      <c r="W424" s="408"/>
      <c r="X424" s="365">
        <f t="shared" si="178"/>
        <v>25513906294.062569</v>
      </c>
      <c r="Y424" s="365">
        <f t="shared" si="179"/>
        <v>0</v>
      </c>
      <c r="Z424" s="365">
        <f t="shared" si="180"/>
        <v>0</v>
      </c>
    </row>
    <row r="425" spans="1:26" s="23" customFormat="1" ht="15" customHeight="1">
      <c r="A425" s="72">
        <v>17</v>
      </c>
      <c r="B425" s="41">
        <f t="shared" si="181"/>
        <v>8</v>
      </c>
      <c r="C425" s="41">
        <f t="shared" si="182"/>
        <v>1</v>
      </c>
      <c r="D425" s="41">
        <f t="shared" si="193"/>
        <v>2</v>
      </c>
      <c r="E425" s="41">
        <f t="shared" si="188"/>
        <v>0</v>
      </c>
      <c r="F425" s="57" t="str">
        <f t="shared" si="183"/>
        <v>TRAMO ESTACIÓN INTERMEDIA LA VICTORIA A JUAN REY ALTERNATIVA 2</v>
      </c>
      <c r="G425" s="57" t="str">
        <f t="shared" si="184"/>
        <v>NUEVA ESTACIÓN LA VICTORIA</v>
      </c>
      <c r="H425" s="57" t="str">
        <f t="shared" si="185"/>
        <v>ESPACIO PUBLICO - ESTACIÓN LA VICTORIA</v>
      </c>
      <c r="I425" s="289">
        <f t="shared" si="186"/>
        <v>8001002000</v>
      </c>
      <c r="J425" s="377" t="s">
        <v>101</v>
      </c>
      <c r="K425" s="283"/>
      <c r="L425" s="40"/>
      <c r="M425" s="43" t="s">
        <v>93</v>
      </c>
      <c r="N425" s="76"/>
      <c r="O425" s="11"/>
      <c r="P425" s="55"/>
      <c r="Q425" s="108"/>
      <c r="R425" s="362">
        <f>+T425</f>
        <v>0</v>
      </c>
      <c r="S425" s="108"/>
      <c r="T425" s="69">
        <f>Z425</f>
        <v>0</v>
      </c>
      <c r="U425" s="3"/>
      <c r="V425" s="3"/>
      <c r="W425" s="408"/>
      <c r="X425" s="365">
        <f t="shared" si="178"/>
        <v>25513906294.062569</v>
      </c>
      <c r="Y425" s="365">
        <f t="shared" si="179"/>
        <v>0</v>
      </c>
      <c r="Z425" s="365">
        <f t="shared" si="180"/>
        <v>0</v>
      </c>
    </row>
    <row r="426" spans="1:26" s="23" customFormat="1" ht="15" customHeight="1">
      <c r="A426" s="72">
        <v>18</v>
      </c>
      <c r="B426" s="41">
        <f t="shared" si="181"/>
        <v>8</v>
      </c>
      <c r="C426" s="41">
        <f t="shared" si="182"/>
        <v>1</v>
      </c>
      <c r="D426" s="41">
        <f t="shared" si="193"/>
        <v>2</v>
      </c>
      <c r="E426" s="41">
        <f t="shared" si="188"/>
        <v>1</v>
      </c>
      <c r="F426" s="57" t="str">
        <f t="shared" si="183"/>
        <v>TRAMO ESTACIÓN INTERMEDIA LA VICTORIA A JUAN REY ALTERNATIVA 2</v>
      </c>
      <c r="G426" s="57" t="str">
        <f t="shared" si="184"/>
        <v>NUEVA ESTACIÓN LA VICTORIA</v>
      </c>
      <c r="H426" s="57" t="str">
        <f t="shared" si="185"/>
        <v>ESPACIO PUBLICO - ESTACIÓN LA VICTORIA</v>
      </c>
      <c r="I426" s="289">
        <f t="shared" si="186"/>
        <v>8001002001</v>
      </c>
      <c r="J426" s="377" t="s">
        <v>101</v>
      </c>
      <c r="K426" s="283"/>
      <c r="L426" s="40"/>
      <c r="M426" s="40"/>
      <c r="N426" s="284" t="s">
        <v>304</v>
      </c>
      <c r="O426" s="11" t="s">
        <v>2</v>
      </c>
      <c r="P426" s="55">
        <v>0</v>
      </c>
      <c r="Q426" s="363">
        <f>+VLOOKUP(N426,'[28]Indice Estaciones-Espacio Públi'!$E$5:$P$50,12,FALSE)</f>
        <v>61513.956402167983</v>
      </c>
      <c r="R426" s="363">
        <f t="shared" ref="R426:R428" si="198">+S426</f>
        <v>0</v>
      </c>
      <c r="S426" s="108">
        <f t="shared" si="195"/>
        <v>0</v>
      </c>
      <c r="T426" s="3"/>
      <c r="U426" s="3"/>
      <c r="V426" s="3"/>
      <c r="W426" s="408"/>
      <c r="X426" s="365">
        <f t="shared" si="178"/>
        <v>25513906294.062569</v>
      </c>
      <c r="Y426" s="365">
        <f t="shared" si="179"/>
        <v>0</v>
      </c>
      <c r="Z426" s="365">
        <f t="shared" si="180"/>
        <v>0</v>
      </c>
    </row>
    <row r="427" spans="1:26" s="23" customFormat="1" ht="15" customHeight="1">
      <c r="A427" s="72">
        <v>19</v>
      </c>
      <c r="B427" s="41">
        <f t="shared" si="181"/>
        <v>8</v>
      </c>
      <c r="C427" s="41">
        <f t="shared" si="182"/>
        <v>1</v>
      </c>
      <c r="D427" s="41">
        <f t="shared" si="193"/>
        <v>2</v>
      </c>
      <c r="E427" s="41">
        <f t="shared" si="188"/>
        <v>2</v>
      </c>
      <c r="F427" s="57" t="str">
        <f t="shared" si="183"/>
        <v>TRAMO ESTACIÓN INTERMEDIA LA VICTORIA A JUAN REY ALTERNATIVA 2</v>
      </c>
      <c r="G427" s="57" t="str">
        <f t="shared" si="184"/>
        <v>NUEVA ESTACIÓN LA VICTORIA</v>
      </c>
      <c r="H427" s="57" t="str">
        <f t="shared" si="185"/>
        <v>ESPACIO PUBLICO - ESTACIÓN LA VICTORIA</v>
      </c>
      <c r="I427" s="289">
        <f t="shared" si="186"/>
        <v>8001002002</v>
      </c>
      <c r="J427" s="377" t="s">
        <v>101</v>
      </c>
      <c r="K427" s="283"/>
      <c r="L427" s="40"/>
      <c r="M427" s="40"/>
      <c r="N427" s="284" t="s">
        <v>312</v>
      </c>
      <c r="O427" s="11" t="s">
        <v>2</v>
      </c>
      <c r="P427" s="55">
        <v>0</v>
      </c>
      <c r="Q427" s="363">
        <f>+VLOOKUP(N427,'[28]Indice Estaciones-Espacio Públi'!$E$5:$P$50,12,FALSE)</f>
        <v>7408.1687025852243</v>
      </c>
      <c r="R427" s="363">
        <f t="shared" si="198"/>
        <v>0</v>
      </c>
      <c r="S427" s="108">
        <f t="shared" si="195"/>
        <v>0</v>
      </c>
      <c r="T427" s="3"/>
      <c r="U427" s="3"/>
      <c r="V427" s="3"/>
      <c r="W427" s="408"/>
      <c r="X427" s="365">
        <f t="shared" si="178"/>
        <v>25513906294.062569</v>
      </c>
      <c r="Y427" s="365">
        <f t="shared" si="179"/>
        <v>2391414736.5633845</v>
      </c>
      <c r="Z427" s="365">
        <f t="shared" si="180"/>
        <v>0</v>
      </c>
    </row>
    <row r="428" spans="1:26" s="23" customFormat="1" ht="15" customHeight="1">
      <c r="A428" s="72">
        <v>18</v>
      </c>
      <c r="B428" s="41">
        <f t="shared" si="181"/>
        <v>8</v>
      </c>
      <c r="C428" s="41">
        <f t="shared" si="182"/>
        <v>1</v>
      </c>
      <c r="D428" s="41">
        <f t="shared" si="193"/>
        <v>2</v>
      </c>
      <c r="E428" s="41">
        <f t="shared" si="188"/>
        <v>3</v>
      </c>
      <c r="F428" s="57" t="str">
        <f t="shared" si="183"/>
        <v>TRAMO ESTACIÓN INTERMEDIA LA VICTORIA A JUAN REY ALTERNATIVA 2</v>
      </c>
      <c r="G428" s="57" t="str">
        <f t="shared" si="184"/>
        <v>NUEVA ESTACIÓN LA VICTORIA</v>
      </c>
      <c r="H428" s="57" t="str">
        <f t="shared" si="185"/>
        <v>ESPACIO PUBLICO - ESTACIÓN LA VICTORIA</v>
      </c>
      <c r="I428" s="289">
        <f t="shared" si="186"/>
        <v>8001002003</v>
      </c>
      <c r="J428" s="377" t="s">
        <v>101</v>
      </c>
      <c r="K428" s="283"/>
      <c r="L428" s="40"/>
      <c r="M428" s="40"/>
      <c r="N428" s="284" t="s">
        <v>70</v>
      </c>
      <c r="O428" s="11" t="s">
        <v>2</v>
      </c>
      <c r="P428" s="55">
        <v>0</v>
      </c>
      <c r="Q428" s="363">
        <f>+VLOOKUP(N428,'[28]Indice Estaciones-Espacio Públi'!$E$5:$P$50,12,FALSE)</f>
        <v>157878.38202954206</v>
      </c>
      <c r="R428" s="363">
        <f t="shared" si="198"/>
        <v>0</v>
      </c>
      <c r="S428" s="108">
        <f t="shared" si="195"/>
        <v>0</v>
      </c>
      <c r="T428" s="3"/>
      <c r="U428" s="3"/>
      <c r="V428" s="3"/>
      <c r="W428" s="408"/>
      <c r="X428" s="365">
        <f t="shared" si="178"/>
        <v>25513906294.062569</v>
      </c>
      <c r="Y428" s="365">
        <f t="shared" si="179"/>
        <v>2391414736.5633845</v>
      </c>
      <c r="Z428" s="365">
        <f t="shared" si="180"/>
        <v>2391414736.5633845</v>
      </c>
    </row>
    <row r="429" spans="1:26" s="23" customFormat="1" ht="15" customHeight="1">
      <c r="A429" s="72">
        <v>21</v>
      </c>
      <c r="B429" s="41">
        <f t="shared" si="181"/>
        <v>8</v>
      </c>
      <c r="C429" s="41">
        <f t="shared" si="182"/>
        <v>2</v>
      </c>
      <c r="D429" s="41">
        <f t="shared" si="193"/>
        <v>0</v>
      </c>
      <c r="E429" s="41">
        <f t="shared" si="188"/>
        <v>0</v>
      </c>
      <c r="F429" s="57" t="str">
        <f t="shared" si="183"/>
        <v>TRAMO ESTACIÓN INTERMEDIA LA VICTORIA A JUAN REY ALTERNATIVA 2</v>
      </c>
      <c r="G429" s="57" t="str">
        <f t="shared" si="184"/>
        <v>GEOTECNIA - RAMAL LA VICTORIA A JUAN REY</v>
      </c>
      <c r="H429" s="57" t="str">
        <f t="shared" si="185"/>
        <v>GEOTECNIA</v>
      </c>
      <c r="I429" s="289">
        <f t="shared" si="186"/>
        <v>8002000000</v>
      </c>
      <c r="J429" s="377" t="s">
        <v>101</v>
      </c>
      <c r="K429" s="285"/>
      <c r="L429" s="43" t="s">
        <v>113</v>
      </c>
      <c r="M429" s="43"/>
      <c r="N429" s="76"/>
      <c r="O429" s="11"/>
      <c r="P429" s="55"/>
      <c r="Q429" s="108"/>
      <c r="R429" s="362">
        <f>+U429</f>
        <v>2391414736.5633845</v>
      </c>
      <c r="S429" s="108"/>
      <c r="T429" s="3"/>
      <c r="U429" s="3">
        <f>Y429</f>
        <v>2391414736.5633845</v>
      </c>
      <c r="V429" s="3"/>
      <c r="W429" s="408"/>
      <c r="X429" s="365">
        <f t="shared" si="178"/>
        <v>25513906294.062569</v>
      </c>
      <c r="Y429" s="365">
        <f t="shared" si="179"/>
        <v>2391414736.5633845</v>
      </c>
      <c r="Z429" s="365">
        <f t="shared" si="180"/>
        <v>2391414736.5633845</v>
      </c>
    </row>
    <row r="430" spans="1:26" s="280" customFormat="1" ht="15" customHeight="1">
      <c r="A430" s="292"/>
      <c r="B430" s="41">
        <f t="shared" si="181"/>
        <v>8</v>
      </c>
      <c r="C430" s="41">
        <f t="shared" si="182"/>
        <v>2</v>
      </c>
      <c r="D430" s="41">
        <f t="shared" si="193"/>
        <v>1</v>
      </c>
      <c r="E430" s="41">
        <f t="shared" si="188"/>
        <v>0</v>
      </c>
      <c r="F430" s="57" t="str">
        <f t="shared" si="183"/>
        <v>TRAMO ESTACIÓN INTERMEDIA LA VICTORIA A JUAN REY ALTERNATIVA 2</v>
      </c>
      <c r="G430" s="57" t="str">
        <f t="shared" si="184"/>
        <v>GEOTECNIA - RAMAL LA VICTORIA A JUAN REY</v>
      </c>
      <c r="H430" s="57" t="str">
        <f t="shared" si="185"/>
        <v>GEOTECNIA</v>
      </c>
      <c r="I430" s="289">
        <f t="shared" si="186"/>
        <v>8002001000</v>
      </c>
      <c r="J430" s="377" t="s">
        <v>101</v>
      </c>
      <c r="K430" s="285"/>
      <c r="L430" s="43"/>
      <c r="M430" s="43" t="s">
        <v>317</v>
      </c>
      <c r="N430" s="381"/>
      <c r="O430" s="278"/>
      <c r="P430" s="288"/>
      <c r="Q430" s="108"/>
      <c r="R430" s="362">
        <f>+T430</f>
        <v>2391414736.5633845</v>
      </c>
      <c r="S430" s="108"/>
      <c r="T430" s="69">
        <f>Z430</f>
        <v>2391414736.5633845</v>
      </c>
      <c r="U430" s="277"/>
      <c r="V430" s="277"/>
      <c r="W430" s="408"/>
      <c r="X430" s="365">
        <f t="shared" si="178"/>
        <v>25512190792.108128</v>
      </c>
      <c r="Y430" s="365">
        <f t="shared" si="179"/>
        <v>2389699234.608942</v>
      </c>
      <c r="Z430" s="365">
        <f t="shared" si="180"/>
        <v>2391414736.5633845</v>
      </c>
    </row>
    <row r="431" spans="1:26" s="23" customFormat="1" ht="15" customHeight="1">
      <c r="A431" s="72">
        <v>22</v>
      </c>
      <c r="B431" s="41">
        <f t="shared" si="181"/>
        <v>8</v>
      </c>
      <c r="C431" s="41">
        <f t="shared" si="182"/>
        <v>2</v>
      </c>
      <c r="D431" s="41">
        <f t="shared" si="193"/>
        <v>1</v>
      </c>
      <c r="E431" s="41">
        <f t="shared" si="188"/>
        <v>1</v>
      </c>
      <c r="F431" s="57" t="str">
        <f t="shared" si="183"/>
        <v>TRAMO ESTACIÓN INTERMEDIA LA VICTORIA A JUAN REY ALTERNATIVA 2</v>
      </c>
      <c r="G431" s="57" t="str">
        <f t="shared" si="184"/>
        <v>GEOTECNIA - RAMAL LA VICTORIA A JUAN REY</v>
      </c>
      <c r="H431" s="57" t="str">
        <f t="shared" si="185"/>
        <v>GEOTECNIA</v>
      </c>
      <c r="I431" s="289">
        <f t="shared" si="186"/>
        <v>8002001001</v>
      </c>
      <c r="J431" s="377" t="s">
        <v>101</v>
      </c>
      <c r="K431" s="283"/>
      <c r="L431" s="43"/>
      <c r="M431" s="43"/>
      <c r="N431" s="284" t="s">
        <v>28</v>
      </c>
      <c r="O431" s="278" t="s">
        <v>69</v>
      </c>
      <c r="P431" s="288">
        <f>+[28]LongTramos!$H$26</f>
        <v>1</v>
      </c>
      <c r="Q431" s="363">
        <f>+VLOOKUP(N431,'[28]Indice Geotecnia'!$E$6:$P$25,12,FALSE)*[28]InfoGeneral!$E$30</f>
        <v>1715501.954442695</v>
      </c>
      <c r="R431" s="363">
        <f t="shared" ref="R431:R433" si="199">+S431</f>
        <v>1715501.954442695</v>
      </c>
      <c r="S431" s="108">
        <f t="shared" si="195"/>
        <v>1715501.954442695</v>
      </c>
      <c r="T431" s="3"/>
      <c r="U431" s="3"/>
      <c r="V431" s="3"/>
      <c r="W431" s="408"/>
      <c r="X431" s="365">
        <f t="shared" si="178"/>
        <v>25508046635.238804</v>
      </c>
      <c r="Y431" s="365">
        <f t="shared" si="179"/>
        <v>2385555077.7396193</v>
      </c>
      <c r="Z431" s="365">
        <f t="shared" si="180"/>
        <v>2389699234.608942</v>
      </c>
    </row>
    <row r="432" spans="1:26" s="23" customFormat="1" ht="15" customHeight="1">
      <c r="A432" s="72">
        <v>22</v>
      </c>
      <c r="B432" s="41">
        <f t="shared" si="181"/>
        <v>8</v>
      </c>
      <c r="C432" s="41">
        <f t="shared" si="182"/>
        <v>2</v>
      </c>
      <c r="D432" s="41">
        <f t="shared" si="193"/>
        <v>1</v>
      </c>
      <c r="E432" s="41">
        <f t="shared" si="188"/>
        <v>2</v>
      </c>
      <c r="F432" s="57" t="str">
        <f t="shared" si="183"/>
        <v>TRAMO ESTACIÓN INTERMEDIA LA VICTORIA A JUAN REY ALTERNATIVA 2</v>
      </c>
      <c r="G432" s="57" t="str">
        <f t="shared" si="184"/>
        <v>GEOTECNIA - RAMAL LA VICTORIA A JUAN REY</v>
      </c>
      <c r="H432" s="57" t="str">
        <f t="shared" si="185"/>
        <v>GEOTECNIA</v>
      </c>
      <c r="I432" s="289">
        <f t="shared" si="186"/>
        <v>8002001002</v>
      </c>
      <c r="J432" s="377" t="s">
        <v>101</v>
      </c>
      <c r="K432" s="283"/>
      <c r="L432" s="43"/>
      <c r="M432" s="43"/>
      <c r="N432" s="284" t="s">
        <v>314</v>
      </c>
      <c r="O432" s="278" t="s">
        <v>69</v>
      </c>
      <c r="P432" s="288">
        <f>+[28]LongTramos!$H$26</f>
        <v>1</v>
      </c>
      <c r="Q432" s="363">
        <f>+VLOOKUP(N432,'[28]Indice Geotecnia'!$E$6:$P$25,12,FALSE)*[28]InfoGeneral!$E$30</f>
        <v>4144156.869322883</v>
      </c>
      <c r="R432" s="363">
        <f t="shared" si="199"/>
        <v>4144156.869322883</v>
      </c>
      <c r="S432" s="108">
        <f t="shared" si="195"/>
        <v>4144156.869322883</v>
      </c>
      <c r="T432" s="3"/>
      <c r="U432" s="3"/>
      <c r="V432" s="3"/>
      <c r="W432" s="408"/>
      <c r="X432" s="365">
        <f t="shared" si="178"/>
        <v>23122491557.499184</v>
      </c>
      <c r="Y432" s="365">
        <f t="shared" si="179"/>
        <v>8590245875.2206841</v>
      </c>
      <c r="Z432" s="365">
        <f t="shared" si="180"/>
        <v>2385555077.7396193</v>
      </c>
    </row>
    <row r="433" spans="1:26" s="23" customFormat="1" ht="15" customHeight="1">
      <c r="A433" s="72">
        <v>22</v>
      </c>
      <c r="B433" s="41">
        <f t="shared" si="181"/>
        <v>8</v>
      </c>
      <c r="C433" s="41">
        <f t="shared" si="182"/>
        <v>2</v>
      </c>
      <c r="D433" s="41">
        <f t="shared" si="193"/>
        <v>1</v>
      </c>
      <c r="E433" s="41">
        <f t="shared" si="188"/>
        <v>3</v>
      </c>
      <c r="F433" s="57" t="str">
        <f t="shared" si="183"/>
        <v>TRAMO ESTACIÓN INTERMEDIA LA VICTORIA A JUAN REY ALTERNATIVA 2</v>
      </c>
      <c r="G433" s="57" t="str">
        <f t="shared" si="184"/>
        <v>GEOTECNIA - RAMAL LA VICTORIA A JUAN REY</v>
      </c>
      <c r="H433" s="57" t="str">
        <f t="shared" si="185"/>
        <v>GEOTECNIA</v>
      </c>
      <c r="I433" s="289">
        <f t="shared" si="186"/>
        <v>8002001003</v>
      </c>
      <c r="J433" s="377" t="s">
        <v>101</v>
      </c>
      <c r="K433" s="283"/>
      <c r="L433" s="43"/>
      <c r="M433" s="43"/>
      <c r="N433" s="284" t="s">
        <v>72</v>
      </c>
      <c r="O433" s="278" t="s">
        <v>69</v>
      </c>
      <c r="P433" s="288">
        <f>+[28]LongTramos!$H$26</f>
        <v>1</v>
      </c>
      <c r="Q433" s="363">
        <f>+VLOOKUP(N433,'[28]Indice Geotecnia'!$E$6:$P$25,12,FALSE)*[28]InfoGeneral!$E$30</f>
        <v>2385555077.7396193</v>
      </c>
      <c r="R433" s="363">
        <f t="shared" si="199"/>
        <v>2385555077.7396193</v>
      </c>
      <c r="S433" s="108">
        <f t="shared" si="195"/>
        <v>2385555077.7396193</v>
      </c>
      <c r="T433" s="3"/>
      <c r="U433" s="3"/>
      <c r="V433" s="3"/>
      <c r="W433" s="408"/>
      <c r="X433" s="365">
        <f t="shared" si="178"/>
        <v>23122491557.499184</v>
      </c>
      <c r="Y433" s="365">
        <f t="shared" si="179"/>
        <v>8590245875.2206841</v>
      </c>
      <c r="Z433" s="365">
        <f t="shared" si="180"/>
        <v>7891979169.353281</v>
      </c>
    </row>
    <row r="434" spans="1:26" s="23" customFormat="1" ht="15" customHeight="1">
      <c r="A434" s="72">
        <v>26</v>
      </c>
      <c r="B434" s="41">
        <f t="shared" si="181"/>
        <v>8</v>
      </c>
      <c r="C434" s="41">
        <f t="shared" si="182"/>
        <v>3</v>
      </c>
      <c r="D434" s="41">
        <f t="shared" si="193"/>
        <v>0</v>
      </c>
      <c r="E434" s="41">
        <f t="shared" si="188"/>
        <v>0</v>
      </c>
      <c r="F434" s="57" t="str">
        <f t="shared" si="183"/>
        <v>TRAMO ESTACIÓN INTERMEDIA LA VICTORIA A JUAN REY ALTERNATIVA 2</v>
      </c>
      <c r="G434" s="57" t="str">
        <f t="shared" si="184"/>
        <v>PILONAS - RAMAL LA VICTORIA A JUAN REY</v>
      </c>
      <c r="H434" s="57" t="str">
        <f t="shared" si="185"/>
        <v>ESTRUCTURA DE PILONAS</v>
      </c>
      <c r="I434" s="289">
        <f t="shared" si="186"/>
        <v>8003000000</v>
      </c>
      <c r="J434" s="377" t="s">
        <v>101</v>
      </c>
      <c r="K434" s="283"/>
      <c r="L434" s="43" t="s">
        <v>114</v>
      </c>
      <c r="M434" s="43"/>
      <c r="N434" s="76"/>
      <c r="O434" s="11"/>
      <c r="P434" s="55"/>
      <c r="Q434" s="108"/>
      <c r="R434" s="362">
        <f>+U434</f>
        <v>8590245875.2206841</v>
      </c>
      <c r="S434" s="108"/>
      <c r="T434" s="3"/>
      <c r="U434" s="3">
        <f>Y434</f>
        <v>8590245875.2206841</v>
      </c>
      <c r="V434" s="3"/>
      <c r="W434" s="408"/>
      <c r="X434" s="365">
        <f t="shared" si="178"/>
        <v>23122491557.499184</v>
      </c>
      <c r="Y434" s="365">
        <f t="shared" si="179"/>
        <v>8590245875.2206841</v>
      </c>
      <c r="Z434" s="365">
        <f t="shared" si="180"/>
        <v>7891979169.353281</v>
      </c>
    </row>
    <row r="435" spans="1:26" s="23" customFormat="1" ht="15" customHeight="1">
      <c r="A435" s="72">
        <v>26</v>
      </c>
      <c r="B435" s="41">
        <f t="shared" si="181"/>
        <v>8</v>
      </c>
      <c r="C435" s="41">
        <f t="shared" si="182"/>
        <v>3</v>
      </c>
      <c r="D435" s="41">
        <f t="shared" si="193"/>
        <v>1</v>
      </c>
      <c r="E435" s="41">
        <f t="shared" si="188"/>
        <v>0</v>
      </c>
      <c r="F435" s="57" t="str">
        <f t="shared" si="183"/>
        <v>TRAMO ESTACIÓN INTERMEDIA LA VICTORIA A JUAN REY ALTERNATIVA 2</v>
      </c>
      <c r="G435" s="57" t="str">
        <f t="shared" si="184"/>
        <v>PILONAS - RAMAL LA VICTORIA A JUAN REY</v>
      </c>
      <c r="H435" s="57" t="str">
        <f t="shared" si="185"/>
        <v>ESTRUCTURA DE PILONAS</v>
      </c>
      <c r="I435" s="289">
        <f t="shared" si="186"/>
        <v>8003001000</v>
      </c>
      <c r="J435" s="377" t="s">
        <v>101</v>
      </c>
      <c r="K435" s="283"/>
      <c r="L435" s="43"/>
      <c r="M435" s="43" t="s">
        <v>75</v>
      </c>
      <c r="N435" s="76"/>
      <c r="O435" s="11"/>
      <c r="P435" s="55"/>
      <c r="Q435" s="108"/>
      <c r="R435" s="362">
        <f>+T435</f>
        <v>7891979169.353281</v>
      </c>
      <c r="S435" s="108"/>
      <c r="T435" s="69">
        <f>Z435</f>
        <v>7891979169.353281</v>
      </c>
      <c r="U435" s="3"/>
      <c r="V435" s="3"/>
      <c r="W435" s="408"/>
      <c r="X435" s="365">
        <f t="shared" si="178"/>
        <v>22347332549.433285</v>
      </c>
      <c r="Y435" s="365">
        <f t="shared" si="179"/>
        <v>7815086867.1547832</v>
      </c>
      <c r="Z435" s="365">
        <f t="shared" si="180"/>
        <v>7891979169.353281</v>
      </c>
    </row>
    <row r="436" spans="1:26" s="23" customFormat="1" ht="15" customHeight="1">
      <c r="A436" s="72">
        <v>27</v>
      </c>
      <c r="B436" s="41">
        <f t="shared" si="181"/>
        <v>8</v>
      </c>
      <c r="C436" s="41">
        <f t="shared" si="182"/>
        <v>3</v>
      </c>
      <c r="D436" s="41">
        <f t="shared" si="193"/>
        <v>1</v>
      </c>
      <c r="E436" s="41">
        <f t="shared" si="188"/>
        <v>1</v>
      </c>
      <c r="F436" s="57" t="str">
        <f t="shared" si="183"/>
        <v>TRAMO ESTACIÓN INTERMEDIA LA VICTORIA A JUAN REY ALTERNATIVA 2</v>
      </c>
      <c r="G436" s="57" t="str">
        <f t="shared" si="184"/>
        <v>PILONAS - RAMAL LA VICTORIA A JUAN REY</v>
      </c>
      <c r="H436" s="57" t="str">
        <f t="shared" si="185"/>
        <v>ESTRUCTURA DE PILONAS</v>
      </c>
      <c r="I436" s="289">
        <f t="shared" si="186"/>
        <v>8003001001</v>
      </c>
      <c r="J436" s="377" t="s">
        <v>101</v>
      </c>
      <c r="K436" s="283"/>
      <c r="L436" s="43"/>
      <c r="M436" s="43"/>
      <c r="N436" s="284" t="s">
        <v>304</v>
      </c>
      <c r="O436" s="59" t="s">
        <v>155</v>
      </c>
      <c r="P436" s="59">
        <f>+[27]Cantidades!$J$42</f>
        <v>15</v>
      </c>
      <c r="Q436" s="363">
        <f>+VLOOKUP(N436,'[28]Indice Pilonas-Estructura'!$E$4:$P$37,12,)</f>
        <v>51677267.204393364</v>
      </c>
      <c r="R436" s="363">
        <f t="shared" ref="R436:R439" si="200">+S436</f>
        <v>775159008.06590044</v>
      </c>
      <c r="S436" s="108">
        <f t="shared" si="195"/>
        <v>775159008.06590044</v>
      </c>
      <c r="T436" s="3"/>
      <c r="U436" s="3"/>
      <c r="V436" s="3"/>
      <c r="W436" s="408"/>
      <c r="X436" s="365">
        <f t="shared" si="178"/>
        <v>19977170479.773426</v>
      </c>
      <c r="Y436" s="365">
        <f t="shared" si="179"/>
        <v>5444924797.4949245</v>
      </c>
      <c r="Z436" s="365">
        <f t="shared" si="180"/>
        <v>7116820161.2873802</v>
      </c>
    </row>
    <row r="437" spans="1:26" s="280" customFormat="1" ht="15" customHeight="1">
      <c r="A437" s="292"/>
      <c r="B437" s="41">
        <f t="shared" si="181"/>
        <v>8</v>
      </c>
      <c r="C437" s="41">
        <f t="shared" si="182"/>
        <v>3</v>
      </c>
      <c r="D437" s="41">
        <f t="shared" si="193"/>
        <v>1</v>
      </c>
      <c r="E437" s="41">
        <f t="shared" si="188"/>
        <v>2</v>
      </c>
      <c r="F437" s="57" t="str">
        <f t="shared" si="183"/>
        <v>TRAMO ESTACIÓN INTERMEDIA LA VICTORIA A JUAN REY ALTERNATIVA 2</v>
      </c>
      <c r="G437" s="57" t="str">
        <f t="shared" si="184"/>
        <v>PILONAS - RAMAL LA VICTORIA A JUAN REY</v>
      </c>
      <c r="H437" s="57" t="str">
        <f t="shared" si="185"/>
        <v>ESTRUCTURA DE PILONAS</v>
      </c>
      <c r="I437" s="289">
        <f t="shared" si="186"/>
        <v>8003001002</v>
      </c>
      <c r="J437" s="377" t="s">
        <v>101</v>
      </c>
      <c r="K437" s="283"/>
      <c r="L437" s="43"/>
      <c r="M437" s="43"/>
      <c r="N437" s="284" t="s">
        <v>47</v>
      </c>
      <c r="O437" s="59" t="s">
        <v>155</v>
      </c>
      <c r="P437" s="59">
        <f>+[27]Cantidades!$J$42</f>
        <v>15</v>
      </c>
      <c r="Q437" s="363">
        <f>+VLOOKUP(N437,'[28]Indice Pilonas-Estructura'!$E$4:$P$37,12,)</f>
        <v>158010804.64399055</v>
      </c>
      <c r="R437" s="363">
        <f t="shared" si="200"/>
        <v>2370162069.6598582</v>
      </c>
      <c r="S437" s="108">
        <f t="shared" si="195"/>
        <v>2370162069.6598582</v>
      </c>
      <c r="T437" s="277"/>
      <c r="U437" s="277"/>
      <c r="V437" s="277"/>
      <c r="W437" s="408"/>
      <c r="X437" s="365">
        <f t="shared" si="178"/>
        <v>15243429275.657476</v>
      </c>
      <c r="Y437" s="365">
        <f t="shared" si="179"/>
        <v>711183593.37897515</v>
      </c>
      <c r="Z437" s="365">
        <f t="shared" si="180"/>
        <v>4746658091.6275215</v>
      </c>
    </row>
    <row r="438" spans="1:26" s="23" customFormat="1" ht="15" customHeight="1">
      <c r="A438" s="72">
        <v>28</v>
      </c>
      <c r="B438" s="41">
        <f t="shared" si="181"/>
        <v>8</v>
      </c>
      <c r="C438" s="41">
        <f t="shared" si="182"/>
        <v>3</v>
      </c>
      <c r="D438" s="41">
        <f t="shared" si="193"/>
        <v>1</v>
      </c>
      <c r="E438" s="41">
        <f t="shared" si="188"/>
        <v>3</v>
      </c>
      <c r="F438" s="57" t="str">
        <f t="shared" si="183"/>
        <v>TRAMO ESTACIÓN INTERMEDIA LA VICTORIA A JUAN REY ALTERNATIVA 2</v>
      </c>
      <c r="G438" s="57" t="str">
        <f t="shared" si="184"/>
        <v>PILONAS - RAMAL LA VICTORIA A JUAN REY</v>
      </c>
      <c r="H438" s="57" t="str">
        <f t="shared" si="185"/>
        <v>ESTRUCTURA DE PILONAS</v>
      </c>
      <c r="I438" s="289">
        <f t="shared" si="186"/>
        <v>8003001003</v>
      </c>
      <c r="J438" s="377" t="s">
        <v>101</v>
      </c>
      <c r="K438" s="283"/>
      <c r="L438" s="43"/>
      <c r="M438" s="43"/>
      <c r="N438" s="284" t="s">
        <v>48</v>
      </c>
      <c r="O438" s="67" t="s">
        <v>155</v>
      </c>
      <c r="P438" s="59">
        <f>+$P$436</f>
        <v>15</v>
      </c>
      <c r="Q438" s="363">
        <f>+VLOOKUP(N438,'[28]Indice Pilonas-Estructura'!$E$4:$P$37,12,)</f>
        <v>315582746.94106328</v>
      </c>
      <c r="R438" s="363">
        <f t="shared" si="200"/>
        <v>4733741204.1159496</v>
      </c>
      <c r="S438" s="108">
        <f t="shared" si="195"/>
        <v>4733741204.1159496</v>
      </c>
      <c r="T438" s="3"/>
      <c r="U438" s="3"/>
      <c r="V438" s="3"/>
      <c r="W438" s="408"/>
      <c r="X438" s="365">
        <f t="shared" si="178"/>
        <v>15230512388.145905</v>
      </c>
      <c r="Y438" s="365">
        <f t="shared" si="179"/>
        <v>698266705.86740315</v>
      </c>
      <c r="Z438" s="365">
        <f t="shared" si="180"/>
        <v>12916887.511572052</v>
      </c>
    </row>
    <row r="439" spans="1:26" s="23" customFormat="1" ht="15" customHeight="1">
      <c r="A439" s="72">
        <v>30</v>
      </c>
      <c r="B439" s="41">
        <f t="shared" si="181"/>
        <v>8</v>
      </c>
      <c r="C439" s="41">
        <f t="shared" si="182"/>
        <v>3</v>
      </c>
      <c r="D439" s="41">
        <f t="shared" si="193"/>
        <v>1</v>
      </c>
      <c r="E439" s="41">
        <f t="shared" si="188"/>
        <v>4</v>
      </c>
      <c r="F439" s="57" t="str">
        <f t="shared" si="183"/>
        <v>TRAMO ESTACIÓN INTERMEDIA LA VICTORIA A JUAN REY ALTERNATIVA 2</v>
      </c>
      <c r="G439" s="57" t="str">
        <f t="shared" si="184"/>
        <v>PILONAS - RAMAL LA VICTORIA A JUAN REY</v>
      </c>
      <c r="H439" s="57" t="str">
        <f t="shared" si="185"/>
        <v>ESTRUCTURA DE PILONAS</v>
      </c>
      <c r="I439" s="289">
        <f t="shared" si="186"/>
        <v>8003001004</v>
      </c>
      <c r="J439" s="377" t="s">
        <v>101</v>
      </c>
      <c r="K439" s="283"/>
      <c r="L439" s="43"/>
      <c r="M439" s="43"/>
      <c r="N439" s="284" t="s">
        <v>49</v>
      </c>
      <c r="O439" s="67" t="s">
        <v>155</v>
      </c>
      <c r="P439" s="59">
        <f>+$P$436</f>
        <v>15</v>
      </c>
      <c r="Q439" s="363">
        <f>+VLOOKUP(N439,'[28]Indice Pilonas-Estructura'!$E$4:$P$37,12,)</f>
        <v>861125.83410480351</v>
      </c>
      <c r="R439" s="363">
        <f t="shared" si="200"/>
        <v>12916887.511572052</v>
      </c>
      <c r="S439" s="108">
        <f t="shared" si="195"/>
        <v>12916887.511572052</v>
      </c>
      <c r="T439" s="3"/>
      <c r="U439" s="3"/>
      <c r="V439" s="3"/>
      <c r="W439" s="408"/>
      <c r="X439" s="365">
        <f t="shared" si="178"/>
        <v>15230512388.145905</v>
      </c>
      <c r="Y439" s="365">
        <f t="shared" si="179"/>
        <v>698266705.86740315</v>
      </c>
      <c r="Z439" s="365">
        <f t="shared" si="180"/>
        <v>698266705.86740315</v>
      </c>
    </row>
    <row r="440" spans="1:26" s="23" customFormat="1" ht="15" customHeight="1">
      <c r="A440" s="72">
        <v>31</v>
      </c>
      <c r="B440" s="41">
        <f t="shared" si="181"/>
        <v>8</v>
      </c>
      <c r="C440" s="41">
        <f t="shared" si="182"/>
        <v>3</v>
      </c>
      <c r="D440" s="41">
        <f t="shared" si="193"/>
        <v>2</v>
      </c>
      <c r="E440" s="41">
        <f t="shared" si="188"/>
        <v>0</v>
      </c>
      <c r="F440" s="57" t="str">
        <f t="shared" si="183"/>
        <v>TRAMO ESTACIÓN INTERMEDIA LA VICTORIA A JUAN REY ALTERNATIVA 2</v>
      </c>
      <c r="G440" s="57" t="str">
        <f t="shared" si="184"/>
        <v>PILONAS - RAMAL LA VICTORIA A JUAN REY</v>
      </c>
      <c r="H440" s="57" t="str">
        <f t="shared" si="185"/>
        <v>ESPACIO PÚBLICO PILONAS</v>
      </c>
      <c r="I440" s="289">
        <f t="shared" si="186"/>
        <v>8003002000</v>
      </c>
      <c r="J440" s="377" t="s">
        <v>101</v>
      </c>
      <c r="K440" s="283"/>
      <c r="L440" s="43"/>
      <c r="M440" s="43" t="s">
        <v>76</v>
      </c>
      <c r="N440" s="76"/>
      <c r="O440" s="67"/>
      <c r="P440" s="59"/>
      <c r="Q440" s="364"/>
      <c r="R440" s="406">
        <f>+T440</f>
        <v>698266705.86740315</v>
      </c>
      <c r="S440" s="108"/>
      <c r="T440" s="69">
        <f>Z440</f>
        <v>698266705.86740315</v>
      </c>
      <c r="U440" s="3"/>
      <c r="V440" s="3"/>
      <c r="W440" s="408"/>
      <c r="X440" s="365">
        <f t="shared" si="178"/>
        <v>14770821577.554352</v>
      </c>
      <c r="Y440" s="365">
        <f t="shared" si="179"/>
        <v>238575895.27585074</v>
      </c>
      <c r="Z440" s="365">
        <f t="shared" si="180"/>
        <v>698266705.86740315</v>
      </c>
    </row>
    <row r="441" spans="1:26" s="23" customFormat="1" ht="15" customHeight="1">
      <c r="A441" s="72">
        <v>32</v>
      </c>
      <c r="B441" s="41">
        <f t="shared" si="181"/>
        <v>8</v>
      </c>
      <c r="C441" s="41">
        <f t="shared" si="182"/>
        <v>3</v>
      </c>
      <c r="D441" s="41">
        <f t="shared" si="193"/>
        <v>2</v>
      </c>
      <c r="E441" s="41">
        <f t="shared" si="188"/>
        <v>1</v>
      </c>
      <c r="F441" s="57" t="str">
        <f t="shared" si="183"/>
        <v>TRAMO ESTACIÓN INTERMEDIA LA VICTORIA A JUAN REY ALTERNATIVA 2</v>
      </c>
      <c r="G441" s="57" t="str">
        <f t="shared" si="184"/>
        <v>PILONAS - RAMAL LA VICTORIA A JUAN REY</v>
      </c>
      <c r="H441" s="57" t="str">
        <f t="shared" si="185"/>
        <v>ESPACIO PÚBLICO PILONAS</v>
      </c>
      <c r="I441" s="289">
        <f t="shared" si="186"/>
        <v>8003002001</v>
      </c>
      <c r="J441" s="377" t="s">
        <v>101</v>
      </c>
      <c r="K441" s="283"/>
      <c r="L441" s="43"/>
      <c r="M441" s="43"/>
      <c r="N441" s="284" t="s">
        <v>304</v>
      </c>
      <c r="O441" s="59" t="s">
        <v>2</v>
      </c>
      <c r="P441" s="59">
        <f>+[27]Cantidades!$J$41</f>
        <v>2371.89</v>
      </c>
      <c r="Q441" s="363">
        <f>+VLOOKUP(N441,'[28]Indice Pilonas-Espacio Publico'!$E$6:$P$24,12,)</f>
        <v>193807.81174150255</v>
      </c>
      <c r="R441" s="363">
        <f t="shared" ref="R441:R442" si="201">+S441</f>
        <v>459690810.59155244</v>
      </c>
      <c r="S441" s="108">
        <f t="shared" si="195"/>
        <v>459690810.59155244</v>
      </c>
      <c r="T441" s="3"/>
      <c r="U441" s="3"/>
      <c r="V441" s="3"/>
      <c r="W441" s="408"/>
      <c r="X441" s="365">
        <f t="shared" si="178"/>
        <v>14532245682.278502</v>
      </c>
      <c r="Y441" s="365">
        <f t="shared" si="179"/>
        <v>18299439.233495984</v>
      </c>
      <c r="Z441" s="365">
        <f t="shared" si="180"/>
        <v>238575895.27585074</v>
      </c>
    </row>
    <row r="442" spans="1:26" s="23" customFormat="1" ht="15" customHeight="1">
      <c r="A442" s="72">
        <v>33</v>
      </c>
      <c r="B442" s="41">
        <f t="shared" si="181"/>
        <v>8</v>
      </c>
      <c r="C442" s="41">
        <f t="shared" si="182"/>
        <v>3</v>
      </c>
      <c r="D442" s="41">
        <f t="shared" si="193"/>
        <v>2</v>
      </c>
      <c r="E442" s="41">
        <f t="shared" si="188"/>
        <v>2</v>
      </c>
      <c r="F442" s="57" t="str">
        <f t="shared" si="183"/>
        <v>TRAMO ESTACIÓN INTERMEDIA LA VICTORIA A JUAN REY ALTERNATIVA 2</v>
      </c>
      <c r="G442" s="57" t="str">
        <f t="shared" si="184"/>
        <v>PILONAS - RAMAL LA VICTORIA A JUAN REY</v>
      </c>
      <c r="H442" s="57" t="str">
        <f t="shared" si="185"/>
        <v>ESPACIO PÚBLICO PILONAS</v>
      </c>
      <c r="I442" s="289">
        <f t="shared" si="186"/>
        <v>8003002002</v>
      </c>
      <c r="J442" s="377" t="s">
        <v>101</v>
      </c>
      <c r="K442" s="283"/>
      <c r="L442" s="43"/>
      <c r="M442" s="43"/>
      <c r="N442" s="284" t="s">
        <v>313</v>
      </c>
      <c r="O442" s="67" t="s">
        <v>2</v>
      </c>
      <c r="P442" s="59">
        <f>+$P$441</f>
        <v>2371.89</v>
      </c>
      <c r="Q442" s="108">
        <f>+VLOOKUP(N442,'[28]Indice Pilonas-Espacio Publico'!$E$6:$P$24,12,)</f>
        <v>100584.7215831471</v>
      </c>
      <c r="R442" s="363">
        <f t="shared" si="201"/>
        <v>238575895.27585074</v>
      </c>
      <c r="S442" s="108">
        <f t="shared" si="195"/>
        <v>238575895.27585074</v>
      </c>
      <c r="T442" s="3"/>
      <c r="U442" s="3"/>
      <c r="V442" s="3"/>
      <c r="W442" s="408"/>
      <c r="X442" s="365">
        <f t="shared" si="178"/>
        <v>14532245682.278502</v>
      </c>
      <c r="Y442" s="365">
        <f t="shared" si="179"/>
        <v>18299439.233495984</v>
      </c>
      <c r="Z442" s="365">
        <f t="shared" si="180"/>
        <v>18299439.233495984</v>
      </c>
    </row>
    <row r="443" spans="1:26" s="23" customFormat="1" ht="15" customHeight="1">
      <c r="A443" s="72">
        <v>26</v>
      </c>
      <c r="B443" s="41">
        <f t="shared" si="181"/>
        <v>8</v>
      </c>
      <c r="C443" s="41">
        <f t="shared" si="182"/>
        <v>4</v>
      </c>
      <c r="D443" s="41">
        <f t="shared" si="193"/>
        <v>0</v>
      </c>
      <c r="E443" s="41">
        <f t="shared" si="188"/>
        <v>0</v>
      </c>
      <c r="F443" s="57" t="str">
        <f t="shared" si="183"/>
        <v>TRAMO ESTACIÓN INTERMEDIA LA VICTORIA A JUAN REY ALTERNATIVA 2</v>
      </c>
      <c r="G443" s="57" t="str">
        <f t="shared" si="184"/>
        <v>SEÑALIZACIÓN Y SEMAFORIZACIÓN - RAMAL LA VICTORIA A JUAN REY</v>
      </c>
      <c r="H443" s="57" t="str">
        <f t="shared" si="185"/>
        <v>SEÑALIZACIÓN Y SEMAFORIZACIÓN</v>
      </c>
      <c r="I443" s="289">
        <f t="shared" si="186"/>
        <v>8004000000</v>
      </c>
      <c r="J443" s="377" t="s">
        <v>101</v>
      </c>
      <c r="K443" s="283"/>
      <c r="L443" s="43" t="s">
        <v>115</v>
      </c>
      <c r="M443" s="43"/>
      <c r="N443" s="76"/>
      <c r="O443" s="11"/>
      <c r="P443" s="55"/>
      <c r="Q443" s="108"/>
      <c r="R443" s="362">
        <f>+U443</f>
        <v>18299439.233495984</v>
      </c>
      <c r="S443" s="108"/>
      <c r="T443" s="3"/>
      <c r="U443" s="3">
        <f>Y443</f>
        <v>18299439.233495984</v>
      </c>
      <c r="V443" s="3"/>
      <c r="W443" s="408"/>
      <c r="X443" s="365">
        <f t="shared" si="178"/>
        <v>14532245682.278502</v>
      </c>
      <c r="Y443" s="365">
        <f t="shared" si="179"/>
        <v>18299439.233495984</v>
      </c>
      <c r="Z443" s="365">
        <f t="shared" si="180"/>
        <v>18299439.233495984</v>
      </c>
    </row>
    <row r="444" spans="1:26" s="280" customFormat="1" ht="15" customHeight="1">
      <c r="A444" s="292"/>
      <c r="B444" s="41">
        <f t="shared" si="181"/>
        <v>8</v>
      </c>
      <c r="C444" s="41">
        <f t="shared" si="182"/>
        <v>4</v>
      </c>
      <c r="D444" s="41">
        <f t="shared" si="193"/>
        <v>1</v>
      </c>
      <c r="E444" s="41">
        <f t="shared" si="188"/>
        <v>0</v>
      </c>
      <c r="F444" s="57" t="str">
        <f t="shared" si="183"/>
        <v>TRAMO ESTACIÓN INTERMEDIA LA VICTORIA A JUAN REY ALTERNATIVA 2</v>
      </c>
      <c r="G444" s="57" t="str">
        <f t="shared" si="184"/>
        <v>SEÑALIZACIÓN Y SEMAFORIZACIÓN - RAMAL LA VICTORIA A JUAN REY</v>
      </c>
      <c r="H444" s="57" t="str">
        <f t="shared" si="185"/>
        <v>SEÑALIZACIÓN Y SEMAFORIZACIÓN</v>
      </c>
      <c r="I444" s="289">
        <f t="shared" si="186"/>
        <v>8004001000</v>
      </c>
      <c r="J444" s="377" t="s">
        <v>101</v>
      </c>
      <c r="K444" s="283"/>
      <c r="L444" s="43"/>
      <c r="M444" s="43" t="s">
        <v>318</v>
      </c>
      <c r="N444" s="381"/>
      <c r="O444" s="278"/>
      <c r="P444" s="288"/>
      <c r="Q444" s="108"/>
      <c r="R444" s="362">
        <f>+T444</f>
        <v>18299439.233495984</v>
      </c>
      <c r="S444" s="108"/>
      <c r="T444" s="69">
        <f>Z444</f>
        <v>18299439.233495984</v>
      </c>
      <c r="U444" s="277"/>
      <c r="V444" s="277"/>
      <c r="W444" s="408"/>
      <c r="X444" s="365">
        <f t="shared" si="178"/>
        <v>14524715846.176115</v>
      </c>
      <c r="Y444" s="365">
        <f t="shared" si="179"/>
        <v>10769603.131109776</v>
      </c>
      <c r="Z444" s="365">
        <f t="shared" si="180"/>
        <v>18299439.233495984</v>
      </c>
    </row>
    <row r="445" spans="1:26" s="23" customFormat="1" ht="15" customHeight="1">
      <c r="A445" s="72">
        <v>38</v>
      </c>
      <c r="B445" s="41">
        <f t="shared" si="181"/>
        <v>8</v>
      </c>
      <c r="C445" s="41">
        <f t="shared" si="182"/>
        <v>4</v>
      </c>
      <c r="D445" s="41">
        <f t="shared" si="193"/>
        <v>1</v>
      </c>
      <c r="E445" s="41">
        <f t="shared" si="188"/>
        <v>1</v>
      </c>
      <c r="F445" s="57" t="str">
        <f t="shared" si="183"/>
        <v>TRAMO ESTACIÓN INTERMEDIA LA VICTORIA A JUAN REY ALTERNATIVA 2</v>
      </c>
      <c r="G445" s="57" t="str">
        <f t="shared" si="184"/>
        <v>SEÑALIZACIÓN Y SEMAFORIZACIÓN - RAMAL LA VICTORIA A JUAN REY</v>
      </c>
      <c r="H445" s="57" t="str">
        <f t="shared" si="185"/>
        <v>SEÑALIZACIÓN Y SEMAFORIZACIÓN</v>
      </c>
      <c r="I445" s="289">
        <f t="shared" si="186"/>
        <v>8004001001</v>
      </c>
      <c r="J445" s="377" t="s">
        <v>101</v>
      </c>
      <c r="K445" s="283"/>
      <c r="L445" s="43"/>
      <c r="M445" s="43"/>
      <c r="N445" s="284" t="s">
        <v>53</v>
      </c>
      <c r="O445" s="67" t="s">
        <v>69</v>
      </c>
      <c r="P445" s="59">
        <f>+[28]LongTramos!$H$26</f>
        <v>1</v>
      </c>
      <c r="Q445" s="363">
        <f>+VLOOKUP(N445,'[28]Indice Señaliza y Semaforizac'!$E$4:$P$17,12,)*[28]InfoGeneral!$E$30</f>
        <v>7529836.1023862083</v>
      </c>
      <c r="R445" s="363">
        <f t="shared" ref="R445:R446" si="202">+S445</f>
        <v>7529836.1023862083</v>
      </c>
      <c r="S445" s="108">
        <f t="shared" si="195"/>
        <v>7529836.1023862083</v>
      </c>
      <c r="T445" s="3"/>
      <c r="U445" s="3"/>
      <c r="V445" s="3"/>
      <c r="W445" s="408"/>
      <c r="X445" s="365">
        <f t="shared" si="178"/>
        <v>14513946243.045006</v>
      </c>
      <c r="Y445" s="365">
        <f t="shared" si="179"/>
        <v>1522273825.4586177</v>
      </c>
      <c r="Z445" s="365">
        <f t="shared" si="180"/>
        <v>10769603.131109776</v>
      </c>
    </row>
    <row r="446" spans="1:26" s="23" customFormat="1" ht="15" customHeight="1">
      <c r="A446" s="72">
        <v>41</v>
      </c>
      <c r="B446" s="41">
        <f t="shared" si="181"/>
        <v>8</v>
      </c>
      <c r="C446" s="41">
        <f t="shared" si="182"/>
        <v>4</v>
      </c>
      <c r="D446" s="41">
        <f t="shared" si="193"/>
        <v>1</v>
      </c>
      <c r="E446" s="41">
        <f t="shared" si="188"/>
        <v>2</v>
      </c>
      <c r="F446" s="57" t="str">
        <f t="shared" si="183"/>
        <v>TRAMO ESTACIÓN INTERMEDIA LA VICTORIA A JUAN REY ALTERNATIVA 2</v>
      </c>
      <c r="G446" s="57" t="str">
        <f t="shared" si="184"/>
        <v>SEÑALIZACIÓN Y SEMAFORIZACIÓN - RAMAL LA VICTORIA A JUAN REY</v>
      </c>
      <c r="H446" s="57" t="str">
        <f t="shared" si="185"/>
        <v>SEÑALIZACIÓN Y SEMAFORIZACIÓN</v>
      </c>
      <c r="I446" s="289">
        <f t="shared" si="186"/>
        <v>8004001002</v>
      </c>
      <c r="J446" s="377" t="s">
        <v>101</v>
      </c>
      <c r="K446" s="283"/>
      <c r="L446" s="43"/>
      <c r="M446" s="43"/>
      <c r="N446" s="284" t="s">
        <v>7</v>
      </c>
      <c r="O446" s="67" t="s">
        <v>69</v>
      </c>
      <c r="P446" s="59">
        <f>+[28]LongTramos!$H$26</f>
        <v>1</v>
      </c>
      <c r="Q446" s="363">
        <f>+VLOOKUP(N446,'[28]Indice Señaliza y Semaforizac'!$E$4:$P$17,12,)*[28]InfoGeneral!$E$30</f>
        <v>10769603.131109776</v>
      </c>
      <c r="R446" s="363">
        <f t="shared" si="202"/>
        <v>10769603.131109776</v>
      </c>
      <c r="S446" s="108">
        <f t="shared" si="195"/>
        <v>10769603.131109776</v>
      </c>
      <c r="T446" s="3"/>
      <c r="U446" s="3"/>
      <c r="V446" s="3"/>
      <c r="W446" s="408"/>
      <c r="X446" s="365">
        <f t="shared" si="178"/>
        <v>14513946243.045006</v>
      </c>
      <c r="Y446" s="365">
        <f t="shared" si="179"/>
        <v>1522273825.4586177</v>
      </c>
      <c r="Z446" s="365">
        <f t="shared" si="180"/>
        <v>1522273825.4586177</v>
      </c>
    </row>
    <row r="447" spans="1:26" s="23" customFormat="1" ht="15" customHeight="1">
      <c r="A447" s="72">
        <v>47</v>
      </c>
      <c r="B447" s="41">
        <f t="shared" si="181"/>
        <v>8</v>
      </c>
      <c r="C447" s="41">
        <f t="shared" si="182"/>
        <v>5</v>
      </c>
      <c r="D447" s="41">
        <f t="shared" si="193"/>
        <v>0</v>
      </c>
      <c r="E447" s="41">
        <f t="shared" si="188"/>
        <v>0</v>
      </c>
      <c r="F447" s="57" t="str">
        <f t="shared" si="183"/>
        <v>TRAMO ESTACIÓN INTERMEDIA LA VICTORIA A JUAN REY ALTERNATIVA 2</v>
      </c>
      <c r="G447" s="57" t="str">
        <f t="shared" si="184"/>
        <v>PAVIMENTOS - RAMAL LA VICTORIA A JUAN REY</v>
      </c>
      <c r="H447" s="57" t="str">
        <f t="shared" si="185"/>
        <v>PAVIMENTOS</v>
      </c>
      <c r="I447" s="289">
        <f t="shared" si="186"/>
        <v>8005000000</v>
      </c>
      <c r="J447" s="377" t="s">
        <v>101</v>
      </c>
      <c r="K447" s="283"/>
      <c r="L447" s="43" t="s">
        <v>116</v>
      </c>
      <c r="M447" s="43"/>
      <c r="N447" s="76"/>
      <c r="O447" s="67"/>
      <c r="P447" s="59"/>
      <c r="Q447" s="108"/>
      <c r="R447" s="362">
        <f>+U447</f>
        <v>1522273825.4586177</v>
      </c>
      <c r="S447" s="108"/>
      <c r="T447" s="3"/>
      <c r="U447" s="3">
        <f>Y447</f>
        <v>1522273825.4586177</v>
      </c>
      <c r="V447" s="3"/>
      <c r="W447" s="408"/>
      <c r="X447" s="365">
        <f t="shared" si="178"/>
        <v>14513946243.045006</v>
      </c>
      <c r="Y447" s="365">
        <f t="shared" si="179"/>
        <v>1522273825.4586177</v>
      </c>
      <c r="Z447" s="365">
        <f t="shared" si="180"/>
        <v>1522273825.4586177</v>
      </c>
    </row>
    <row r="448" spans="1:26" s="280" customFormat="1" ht="15" customHeight="1">
      <c r="A448" s="292"/>
      <c r="B448" s="41">
        <f t="shared" si="181"/>
        <v>8</v>
      </c>
      <c r="C448" s="41">
        <f t="shared" si="182"/>
        <v>5</v>
      </c>
      <c r="D448" s="41">
        <f t="shared" si="193"/>
        <v>1</v>
      </c>
      <c r="E448" s="41">
        <f t="shared" si="188"/>
        <v>0</v>
      </c>
      <c r="F448" s="57" t="str">
        <f t="shared" si="183"/>
        <v>TRAMO ESTACIÓN INTERMEDIA LA VICTORIA A JUAN REY ALTERNATIVA 2</v>
      </c>
      <c r="G448" s="57" t="str">
        <f t="shared" si="184"/>
        <v>PAVIMENTOS - RAMAL LA VICTORIA A JUAN REY</v>
      </c>
      <c r="H448" s="57" t="str">
        <f t="shared" si="185"/>
        <v>PAVIMENTOS</v>
      </c>
      <c r="I448" s="289">
        <f t="shared" si="186"/>
        <v>8005001000</v>
      </c>
      <c r="J448" s="377" t="s">
        <v>101</v>
      </c>
      <c r="K448" s="283"/>
      <c r="L448" s="43"/>
      <c r="M448" s="43" t="s">
        <v>319</v>
      </c>
      <c r="N448" s="381"/>
      <c r="O448" s="67"/>
      <c r="P448" s="59"/>
      <c r="Q448" s="108"/>
      <c r="R448" s="362">
        <f>+T448</f>
        <v>1522273825.4586177</v>
      </c>
      <c r="S448" s="108"/>
      <c r="T448" s="69">
        <f>Z448</f>
        <v>1522273825.4586177</v>
      </c>
      <c r="U448" s="277"/>
      <c r="V448" s="277"/>
      <c r="W448" s="408"/>
      <c r="X448" s="365">
        <f t="shared" si="178"/>
        <v>13848025855.477028</v>
      </c>
      <c r="Y448" s="365">
        <f t="shared" si="179"/>
        <v>856353437.89064074</v>
      </c>
      <c r="Z448" s="365">
        <f t="shared" si="180"/>
        <v>1522273825.4586177</v>
      </c>
    </row>
    <row r="449" spans="1:26" s="23" customFormat="1" ht="15" customHeight="1">
      <c r="A449" s="72">
        <v>9</v>
      </c>
      <c r="B449" s="41">
        <f t="shared" si="181"/>
        <v>8</v>
      </c>
      <c r="C449" s="41">
        <f t="shared" si="182"/>
        <v>5</v>
      </c>
      <c r="D449" s="41">
        <f t="shared" si="193"/>
        <v>1</v>
      </c>
      <c r="E449" s="41">
        <f t="shared" si="188"/>
        <v>1</v>
      </c>
      <c r="F449" s="57" t="str">
        <f t="shared" si="183"/>
        <v>TRAMO ESTACIÓN INTERMEDIA LA VICTORIA A JUAN REY ALTERNATIVA 2</v>
      </c>
      <c r="G449" s="57" t="str">
        <f t="shared" si="184"/>
        <v>PAVIMENTOS - RAMAL LA VICTORIA A JUAN REY</v>
      </c>
      <c r="H449" s="57" t="str">
        <f t="shared" si="185"/>
        <v>PAVIMENTOS</v>
      </c>
      <c r="I449" s="289">
        <f t="shared" si="186"/>
        <v>8005001001</v>
      </c>
      <c r="J449" s="377" t="s">
        <v>101</v>
      </c>
      <c r="K449" s="283"/>
      <c r="L449" s="40"/>
      <c r="M449" s="40"/>
      <c r="N449" s="284" t="s">
        <v>304</v>
      </c>
      <c r="O449" s="67" t="s">
        <v>2</v>
      </c>
      <c r="P449" s="288">
        <f>+[28]MemoriaPavimentos!$E$28</f>
        <v>5100.3592814371259</v>
      </c>
      <c r="Q449" s="363">
        <f>+VLOOKUP(N449,'[28]Indice Pavimentos'!$E$4:$P$26,12,)</f>
        <v>130563.4271671036</v>
      </c>
      <c r="R449" s="363">
        <f t="shared" ref="R449:R450" si="203">+S449</f>
        <v>665920387.56797707</v>
      </c>
      <c r="S449" s="108">
        <f t="shared" si="195"/>
        <v>665920387.56797707</v>
      </c>
      <c r="T449" s="3"/>
      <c r="U449" s="3"/>
      <c r="V449" s="3"/>
      <c r="W449" s="408"/>
      <c r="X449" s="365">
        <f t="shared" si="178"/>
        <v>12991672417.586388</v>
      </c>
      <c r="Y449" s="365">
        <f t="shared" si="179"/>
        <v>156189275.30152136</v>
      </c>
      <c r="Z449" s="365">
        <f t="shared" si="180"/>
        <v>856353437.89064074</v>
      </c>
    </row>
    <row r="450" spans="1:26" s="23" customFormat="1" ht="15" customHeight="1">
      <c r="A450" s="72">
        <v>9</v>
      </c>
      <c r="B450" s="41">
        <f t="shared" si="181"/>
        <v>8</v>
      </c>
      <c r="C450" s="41">
        <f t="shared" si="182"/>
        <v>5</v>
      </c>
      <c r="D450" s="41">
        <f t="shared" si="193"/>
        <v>1</v>
      </c>
      <c r="E450" s="41">
        <f t="shared" si="188"/>
        <v>2</v>
      </c>
      <c r="F450" s="57" t="str">
        <f t="shared" si="183"/>
        <v>TRAMO ESTACIÓN INTERMEDIA LA VICTORIA A JUAN REY ALTERNATIVA 2</v>
      </c>
      <c r="G450" s="57" t="str">
        <f t="shared" si="184"/>
        <v>PAVIMENTOS - RAMAL LA VICTORIA A JUAN REY</v>
      </c>
      <c r="H450" s="57" t="str">
        <f t="shared" si="185"/>
        <v>PAVIMENTOS</v>
      </c>
      <c r="I450" s="289">
        <f t="shared" si="186"/>
        <v>8005001002</v>
      </c>
      <c r="J450" s="377" t="s">
        <v>101</v>
      </c>
      <c r="K450" s="283"/>
      <c r="L450" s="40"/>
      <c r="M450" s="40"/>
      <c r="N450" s="284" t="s">
        <v>71</v>
      </c>
      <c r="O450" s="67" t="s">
        <v>2</v>
      </c>
      <c r="P450" s="288">
        <f>+[28]MemoriaPavimentos!$E$28</f>
        <v>5100.3592814371259</v>
      </c>
      <c r="Q450" s="363">
        <f>+VLOOKUP(N450,'[28]Indice Pavimentos'!$E$4:$P$26,12,)</f>
        <v>167900.6106505788</v>
      </c>
      <c r="R450" s="363">
        <f t="shared" si="203"/>
        <v>856353437.89064074</v>
      </c>
      <c r="S450" s="108">
        <f t="shared" si="195"/>
        <v>856353437.89064074</v>
      </c>
      <c r="T450" s="3"/>
      <c r="U450" s="3"/>
      <c r="V450" s="3"/>
      <c r="W450" s="408"/>
      <c r="X450" s="365">
        <f t="shared" si="178"/>
        <v>12991672417.586388</v>
      </c>
      <c r="Y450" s="365">
        <f t="shared" si="179"/>
        <v>156189275.30152136</v>
      </c>
      <c r="Z450" s="365">
        <f t="shared" si="180"/>
        <v>156189275.30152136</v>
      </c>
    </row>
    <row r="451" spans="1:26" s="23" customFormat="1" ht="15" customHeight="1">
      <c r="A451" s="72">
        <v>47</v>
      </c>
      <c r="B451" s="41">
        <f t="shared" si="181"/>
        <v>8</v>
      </c>
      <c r="C451" s="41">
        <f t="shared" si="182"/>
        <v>6</v>
      </c>
      <c r="D451" s="41">
        <f t="shared" si="193"/>
        <v>0</v>
      </c>
      <c r="E451" s="41">
        <f t="shared" si="188"/>
        <v>0</v>
      </c>
      <c r="F451" s="57" t="str">
        <f t="shared" si="183"/>
        <v>TRAMO ESTACIÓN INTERMEDIA LA VICTORIA A JUAN REY ALTERNATIVA 2</v>
      </c>
      <c r="G451" s="57" t="str">
        <f t="shared" si="184"/>
        <v>ARQUEOLOGÍA - RAMAL LA VICTORIA A JUAN REY</v>
      </c>
      <c r="H451" s="57" t="str">
        <f t="shared" si="185"/>
        <v>ARQUEOLOGÍA</v>
      </c>
      <c r="I451" s="289">
        <f t="shared" si="186"/>
        <v>8006000000</v>
      </c>
      <c r="J451" s="377" t="s">
        <v>101</v>
      </c>
      <c r="K451" s="283"/>
      <c r="L451" s="43" t="s">
        <v>117</v>
      </c>
      <c r="M451" s="43"/>
      <c r="N451" s="76"/>
      <c r="O451" s="67"/>
      <c r="P451" s="59"/>
      <c r="Q451" s="108"/>
      <c r="R451" s="362">
        <f>+U451</f>
        <v>156189275.30152136</v>
      </c>
      <c r="S451" s="108"/>
      <c r="T451" s="3"/>
      <c r="U451" s="3">
        <f>Y451</f>
        <v>156189275.30152136</v>
      </c>
      <c r="V451" s="3"/>
      <c r="W451" s="408"/>
      <c r="X451" s="365">
        <f t="shared" si="178"/>
        <v>12991672417.586388</v>
      </c>
      <c r="Y451" s="365">
        <f t="shared" si="179"/>
        <v>156189275.30152136</v>
      </c>
      <c r="Z451" s="365">
        <f t="shared" si="180"/>
        <v>156189275.30152136</v>
      </c>
    </row>
    <row r="452" spans="1:26" s="280" customFormat="1" ht="15" customHeight="1">
      <c r="A452" s="292"/>
      <c r="B452" s="41">
        <f t="shared" si="181"/>
        <v>8</v>
      </c>
      <c r="C452" s="41">
        <f t="shared" si="182"/>
        <v>6</v>
      </c>
      <c r="D452" s="41">
        <f t="shared" si="193"/>
        <v>1</v>
      </c>
      <c r="E452" s="41">
        <f t="shared" si="188"/>
        <v>0</v>
      </c>
      <c r="F452" s="57" t="str">
        <f t="shared" si="183"/>
        <v>TRAMO ESTACIÓN INTERMEDIA LA VICTORIA A JUAN REY ALTERNATIVA 2</v>
      </c>
      <c r="G452" s="57" t="str">
        <f t="shared" si="184"/>
        <v>ARQUEOLOGÍA - RAMAL LA VICTORIA A JUAN REY</v>
      </c>
      <c r="H452" s="57" t="str">
        <f t="shared" si="185"/>
        <v>ARQUEOLOGÍA</v>
      </c>
      <c r="I452" s="289">
        <f t="shared" si="186"/>
        <v>8006001000</v>
      </c>
      <c r="J452" s="377" t="s">
        <v>101</v>
      </c>
      <c r="K452" s="283"/>
      <c r="L452" s="43"/>
      <c r="M452" s="43" t="s">
        <v>320</v>
      </c>
      <c r="N452" s="381"/>
      <c r="O452" s="67"/>
      <c r="P452" s="59"/>
      <c r="Q452" s="108"/>
      <c r="R452" s="362">
        <f>+T452</f>
        <v>156189275.30152136</v>
      </c>
      <c r="S452" s="108"/>
      <c r="T452" s="69">
        <f>Z452</f>
        <v>156189275.30152136</v>
      </c>
      <c r="U452" s="277"/>
      <c r="V452" s="277"/>
      <c r="W452" s="408"/>
      <c r="X452" s="365">
        <f t="shared" si="178"/>
        <v>12835483142.284866</v>
      </c>
      <c r="Y452" s="365">
        <f t="shared" si="179"/>
        <v>11314900237.284864</v>
      </c>
      <c r="Z452" s="365">
        <f t="shared" si="180"/>
        <v>156189275.30152136</v>
      </c>
    </row>
    <row r="453" spans="1:26" s="23" customFormat="1" ht="15" customHeight="1">
      <c r="A453" s="72">
        <v>9</v>
      </c>
      <c r="B453" s="41">
        <f t="shared" si="181"/>
        <v>8</v>
      </c>
      <c r="C453" s="41">
        <f t="shared" si="182"/>
        <v>6</v>
      </c>
      <c r="D453" s="41">
        <f t="shared" si="193"/>
        <v>1</v>
      </c>
      <c r="E453" s="41">
        <f t="shared" si="188"/>
        <v>1</v>
      </c>
      <c r="F453" s="57" t="str">
        <f t="shared" si="183"/>
        <v>TRAMO ESTACIÓN INTERMEDIA LA VICTORIA A JUAN REY ALTERNATIVA 2</v>
      </c>
      <c r="G453" s="57" t="str">
        <f t="shared" si="184"/>
        <v>ARQUEOLOGÍA - RAMAL LA VICTORIA A JUAN REY</v>
      </c>
      <c r="H453" s="57" t="str">
        <f t="shared" si="185"/>
        <v>ARQUEOLOGÍA</v>
      </c>
      <c r="I453" s="289">
        <f t="shared" si="186"/>
        <v>8006001001</v>
      </c>
      <c r="J453" s="377" t="s">
        <v>101</v>
      </c>
      <c r="K453" s="283"/>
      <c r="L453" s="40"/>
      <c r="M453" s="40"/>
      <c r="N453" s="284" t="s">
        <v>52</v>
      </c>
      <c r="O453" s="67" t="s">
        <v>154</v>
      </c>
      <c r="P453" s="288">
        <f>[28]LongTramos!$H$26</f>
        <v>1</v>
      </c>
      <c r="Q453" s="363">
        <f>+'[28]Indice Arqueologia'!$O$14*[28]InfoGeneral!$E$30</f>
        <v>156189275.30152136</v>
      </c>
      <c r="R453" s="363">
        <f>+S453</f>
        <v>156189275.30152136</v>
      </c>
      <c r="S453" s="108">
        <f t="shared" si="195"/>
        <v>156189275.30152136</v>
      </c>
      <c r="T453" s="3"/>
      <c r="U453" s="3"/>
      <c r="V453" s="3"/>
      <c r="W453" s="408"/>
      <c r="X453" s="365">
        <f t="shared" si="178"/>
        <v>12835483142.284866</v>
      </c>
      <c r="Y453" s="365">
        <f t="shared" si="179"/>
        <v>11314900237.284864</v>
      </c>
      <c r="Z453" s="365">
        <f t="shared" si="180"/>
        <v>11096371144.645758</v>
      </c>
    </row>
    <row r="454" spans="1:26" s="71" customFormat="1" ht="15" customHeight="1">
      <c r="A454" s="72">
        <v>7</v>
      </c>
      <c r="B454" s="41">
        <f t="shared" si="181"/>
        <v>8</v>
      </c>
      <c r="C454" s="41">
        <f t="shared" si="182"/>
        <v>7</v>
      </c>
      <c r="D454" s="41">
        <f t="shared" si="193"/>
        <v>0</v>
      </c>
      <c r="E454" s="41">
        <f t="shared" si="188"/>
        <v>0</v>
      </c>
      <c r="F454" s="57" t="str">
        <f t="shared" si="183"/>
        <v>TRAMO ESTACIÓN INTERMEDIA LA VICTORIA A JUAN REY ALTERNATIVA 2</v>
      </c>
      <c r="G454" s="57" t="str">
        <f t="shared" si="184"/>
        <v>ESTACIÓN RETORNO JUAN REY</v>
      </c>
      <c r="H454" s="57" t="str">
        <f t="shared" si="185"/>
        <v>EDIFICACIÓN - ESTACIÓN JUAN REY</v>
      </c>
      <c r="I454" s="289">
        <f t="shared" si="186"/>
        <v>8007000000</v>
      </c>
      <c r="J454" s="377" t="s">
        <v>101</v>
      </c>
      <c r="K454" s="285"/>
      <c r="L454" s="43" t="s">
        <v>82</v>
      </c>
      <c r="M454" s="44"/>
      <c r="N454" s="78"/>
      <c r="O454" s="38"/>
      <c r="P454" s="56"/>
      <c r="Q454" s="362"/>
      <c r="R454" s="362">
        <f>+U454</f>
        <v>11314900237.284864</v>
      </c>
      <c r="S454" s="362"/>
      <c r="T454" s="69"/>
      <c r="U454" s="69">
        <f>Y454</f>
        <v>11314900237.284864</v>
      </c>
      <c r="V454" s="69"/>
      <c r="W454" s="407"/>
      <c r="X454" s="365">
        <f t="shared" si="178"/>
        <v>12835483142.284866</v>
      </c>
      <c r="Y454" s="365">
        <f t="shared" si="179"/>
        <v>11314900237.284864</v>
      </c>
      <c r="Z454" s="365">
        <f t="shared" si="180"/>
        <v>11096371144.645758</v>
      </c>
    </row>
    <row r="455" spans="1:26" s="71" customFormat="1" ht="15" customHeight="1">
      <c r="A455" s="72">
        <v>8</v>
      </c>
      <c r="B455" s="41">
        <f t="shared" si="181"/>
        <v>8</v>
      </c>
      <c r="C455" s="41">
        <f t="shared" si="182"/>
        <v>7</v>
      </c>
      <c r="D455" s="41">
        <f t="shared" si="193"/>
        <v>1</v>
      </c>
      <c r="E455" s="41">
        <f t="shared" si="188"/>
        <v>0</v>
      </c>
      <c r="F455" s="57" t="str">
        <f t="shared" si="183"/>
        <v>TRAMO ESTACIÓN INTERMEDIA LA VICTORIA A JUAN REY ALTERNATIVA 2</v>
      </c>
      <c r="G455" s="57" t="str">
        <f t="shared" si="184"/>
        <v>ESTACIÓN RETORNO JUAN REY</v>
      </c>
      <c r="H455" s="57" t="str">
        <f t="shared" si="185"/>
        <v>EDIFICACIÓN - ESTACIÓN JUAN REY</v>
      </c>
      <c r="I455" s="289">
        <f t="shared" si="186"/>
        <v>8007001000</v>
      </c>
      <c r="J455" s="377" t="s">
        <v>101</v>
      </c>
      <c r="K455" s="285"/>
      <c r="L455" s="43"/>
      <c r="M455" s="43" t="s">
        <v>118</v>
      </c>
      <c r="N455" s="78"/>
      <c r="O455" s="38"/>
      <c r="P455" s="56"/>
      <c r="Q455" s="362"/>
      <c r="R455" s="362">
        <f>+T455</f>
        <v>11096371144.645758</v>
      </c>
      <c r="S455" s="362"/>
      <c r="T455" s="69">
        <f>Z455</f>
        <v>11096371144.645758</v>
      </c>
      <c r="U455" s="69"/>
      <c r="V455" s="69"/>
      <c r="W455" s="407"/>
      <c r="X455" s="365">
        <f t="shared" ref="X455:X518" si="204">+IF(C458&gt;C459,S458,X456+S457)</f>
        <v>12170722705.342634</v>
      </c>
      <c r="Y455" s="365">
        <f t="shared" ref="Y455:Y518" si="205">+IF(D457&gt;D458,S457,Y456+S457)</f>
        <v>10650139800.342632</v>
      </c>
      <c r="Z455" s="365">
        <f t="shared" ref="Z455:Z518" si="206">+IF(E456&gt;E457,S456,Z456+S456)</f>
        <v>11096371144.645758</v>
      </c>
    </row>
    <row r="456" spans="1:26" s="23" customFormat="1" ht="15" customHeight="1">
      <c r="A456" s="72">
        <v>9</v>
      </c>
      <c r="B456" s="41">
        <f t="shared" ref="B456:B519" si="207">+IF(K456="",B455,B455+1)</f>
        <v>8</v>
      </c>
      <c r="C456" s="41">
        <f t="shared" ref="C456:C519" si="208">+IF(B456=B455,IF(L456="",C455,C455+1),0)</f>
        <v>7</v>
      </c>
      <c r="D456" s="41">
        <f t="shared" si="193"/>
        <v>1</v>
      </c>
      <c r="E456" s="41">
        <f t="shared" si="188"/>
        <v>1</v>
      </c>
      <c r="F456" s="57" t="str">
        <f t="shared" ref="F456:F519" si="209">+IF(K456="",F455,K456)</f>
        <v>TRAMO ESTACIÓN INTERMEDIA LA VICTORIA A JUAN REY ALTERNATIVA 2</v>
      </c>
      <c r="G456" s="57" t="str">
        <f t="shared" ref="G456:G519" si="210">+IF(L456="",G455,L456)</f>
        <v>ESTACIÓN RETORNO JUAN REY</v>
      </c>
      <c r="H456" s="57" t="str">
        <f t="shared" ref="H456:H519" si="211">+IF(G456=G455,IF(M456="",H455,M456),H457)</f>
        <v>EDIFICACIÓN - ESTACIÓN JUAN REY</v>
      </c>
      <c r="I456" s="289">
        <f t="shared" ref="I456:I519" si="212">+E456+D456*1000+C456*1000000+B456*1000000000</f>
        <v>8007001001</v>
      </c>
      <c r="J456" s="377" t="s">
        <v>101</v>
      </c>
      <c r="K456" s="283"/>
      <c r="L456" s="40"/>
      <c r="M456" s="40"/>
      <c r="N456" s="284" t="s">
        <v>304</v>
      </c>
      <c r="O456" s="55" t="s">
        <v>2</v>
      </c>
      <c r="P456" s="55">
        <f>+[27]Cantidades!$J$44</f>
        <v>2112</v>
      </c>
      <c r="Q456" s="363">
        <f>+VLOOKUP(N456,'[28]Indice Estaciones-Edificaciones'!E$4:P$550,12,FALSE)</f>
        <v>314753.99476431432</v>
      </c>
      <c r="R456" s="363">
        <f t="shared" ref="R456:R466" si="213">+S456</f>
        <v>664760436.94223189</v>
      </c>
      <c r="S456" s="108">
        <f t="shared" ref="S456:S470" si="214">+P456*Q456</f>
        <v>664760436.94223189</v>
      </c>
      <c r="T456" s="3"/>
      <c r="U456" s="3"/>
      <c r="V456" s="3"/>
      <c r="W456" s="408"/>
      <c r="X456" s="365">
        <f t="shared" si="204"/>
        <v>9835470438.9093819</v>
      </c>
      <c r="Y456" s="365">
        <f t="shared" si="205"/>
        <v>8314887533.90938</v>
      </c>
      <c r="Z456" s="365">
        <f t="shared" si="206"/>
        <v>10431610707.703526</v>
      </c>
    </row>
    <row r="457" spans="1:26" s="23" customFormat="1" ht="15" customHeight="1">
      <c r="A457" s="72">
        <v>9</v>
      </c>
      <c r="B457" s="41">
        <f t="shared" si="207"/>
        <v>8</v>
      </c>
      <c r="C457" s="41">
        <f t="shared" si="208"/>
        <v>7</v>
      </c>
      <c r="D457" s="41">
        <f t="shared" si="193"/>
        <v>1</v>
      </c>
      <c r="E457" s="41">
        <f t="shared" ref="E457:E520" si="215">+IF(D457=D456,IF(N457="",E456,E456+1),0)</f>
        <v>2</v>
      </c>
      <c r="F457" s="57" t="str">
        <f t="shared" si="209"/>
        <v>TRAMO ESTACIÓN INTERMEDIA LA VICTORIA A JUAN REY ALTERNATIVA 2</v>
      </c>
      <c r="G457" s="57" t="str">
        <f t="shared" si="210"/>
        <v>ESTACIÓN RETORNO JUAN REY</v>
      </c>
      <c r="H457" s="57" t="str">
        <f t="shared" si="211"/>
        <v>EDIFICACIÓN - ESTACIÓN JUAN REY</v>
      </c>
      <c r="I457" s="289">
        <f t="shared" si="212"/>
        <v>8007001002</v>
      </c>
      <c r="J457" s="377" t="s">
        <v>101</v>
      </c>
      <c r="K457" s="283"/>
      <c r="L457" s="40"/>
      <c r="M457" s="40"/>
      <c r="N457" s="284" t="s">
        <v>47</v>
      </c>
      <c r="O457" s="11" t="s">
        <v>2</v>
      </c>
      <c r="P457" s="55">
        <f>+$P$456</f>
        <v>2112</v>
      </c>
      <c r="Q457" s="363">
        <f>+VLOOKUP(N457,'[28]Indice Estaciones-Edificaciones'!E$4:P$550,12,FALSE)</f>
        <v>1105706.5655460474</v>
      </c>
      <c r="R457" s="363">
        <f t="shared" si="213"/>
        <v>2335252266.4332523</v>
      </c>
      <c r="S457" s="108">
        <f t="shared" si="214"/>
        <v>2335252266.4332523</v>
      </c>
      <c r="T457" s="3"/>
      <c r="U457" s="3"/>
      <c r="V457" s="3"/>
      <c r="W457" s="408"/>
      <c r="X457" s="365">
        <f t="shared" si="204"/>
        <v>7442937540.5144291</v>
      </c>
      <c r="Y457" s="365">
        <f t="shared" si="205"/>
        <v>5922354635.5144281</v>
      </c>
      <c r="Z457" s="365">
        <f t="shared" si="206"/>
        <v>8096358441.2702732</v>
      </c>
    </row>
    <row r="458" spans="1:26" s="280" customFormat="1" ht="15" customHeight="1">
      <c r="A458" s="292"/>
      <c r="B458" s="41">
        <f t="shared" si="207"/>
        <v>8</v>
      </c>
      <c r="C458" s="41">
        <f t="shared" si="208"/>
        <v>7</v>
      </c>
      <c r="D458" s="41">
        <f t="shared" si="193"/>
        <v>1</v>
      </c>
      <c r="E458" s="41">
        <f t="shared" si="215"/>
        <v>3</v>
      </c>
      <c r="F458" s="57" t="str">
        <f t="shared" si="209"/>
        <v>TRAMO ESTACIÓN INTERMEDIA LA VICTORIA A JUAN REY ALTERNATIVA 2</v>
      </c>
      <c r="G458" s="57" t="str">
        <f t="shared" si="210"/>
        <v>ESTACIÓN RETORNO JUAN REY</v>
      </c>
      <c r="H458" s="57" t="str">
        <f t="shared" si="211"/>
        <v>EDIFICACIÓN - ESTACIÓN JUAN REY</v>
      </c>
      <c r="I458" s="289">
        <f t="shared" si="212"/>
        <v>8007001003</v>
      </c>
      <c r="J458" s="377" t="s">
        <v>101</v>
      </c>
      <c r="K458" s="283"/>
      <c r="L458" s="284"/>
      <c r="M458" s="284"/>
      <c r="N458" s="284" t="s">
        <v>48</v>
      </c>
      <c r="O458" s="278" t="s">
        <v>2</v>
      </c>
      <c r="P458" s="288">
        <f t="shared" ref="P458:P459" si="216">+$P$456</f>
        <v>2112</v>
      </c>
      <c r="Q458" s="363">
        <f>+VLOOKUP(N458,'[28]Indice Estaciones-Edificaciones'!E$4:P$550,12,FALSE)</f>
        <v>1132828.0768915494</v>
      </c>
      <c r="R458" s="363">
        <f t="shared" si="213"/>
        <v>2392532898.3949523</v>
      </c>
      <c r="S458" s="108">
        <f t="shared" si="214"/>
        <v>2392532898.3949523</v>
      </c>
      <c r="T458" s="277"/>
      <c r="U458" s="277"/>
      <c r="V458" s="277"/>
      <c r="W458" s="408"/>
      <c r="X458" s="365">
        <f t="shared" si="204"/>
        <v>3988077965.8616982</v>
      </c>
      <c r="Y458" s="365">
        <f t="shared" si="205"/>
        <v>2467495060.8616972</v>
      </c>
      <c r="Z458" s="365">
        <f t="shared" si="206"/>
        <v>5703825542.8753204</v>
      </c>
    </row>
    <row r="459" spans="1:26" s="280" customFormat="1" ht="15" customHeight="1">
      <c r="A459" s="292"/>
      <c r="B459" s="41">
        <f t="shared" si="207"/>
        <v>8</v>
      </c>
      <c r="C459" s="41">
        <f t="shared" si="208"/>
        <v>7</v>
      </c>
      <c r="D459" s="41">
        <f t="shared" si="193"/>
        <v>1</v>
      </c>
      <c r="E459" s="41">
        <f t="shared" si="215"/>
        <v>4</v>
      </c>
      <c r="F459" s="57" t="str">
        <f t="shared" si="209"/>
        <v>TRAMO ESTACIÓN INTERMEDIA LA VICTORIA A JUAN REY ALTERNATIVA 2</v>
      </c>
      <c r="G459" s="57" t="str">
        <f t="shared" si="210"/>
        <v>ESTACIÓN RETORNO JUAN REY</v>
      </c>
      <c r="H459" s="57" t="str">
        <f t="shared" si="211"/>
        <v>EDIFICACIÓN - ESTACIÓN JUAN REY</v>
      </c>
      <c r="I459" s="289">
        <f t="shared" si="212"/>
        <v>8007001004</v>
      </c>
      <c r="J459" s="377" t="s">
        <v>101</v>
      </c>
      <c r="K459" s="283"/>
      <c r="L459" s="284"/>
      <c r="M459" s="284"/>
      <c r="N459" s="284" t="s">
        <v>64</v>
      </c>
      <c r="O459" s="278" t="s">
        <v>2</v>
      </c>
      <c r="P459" s="288">
        <f t="shared" si="216"/>
        <v>2112</v>
      </c>
      <c r="Q459" s="363">
        <f>+VLOOKUP(N459,'[28]Indice Estaciones-Edificaciones'!E$4:P$550,12,FALSE)</f>
        <v>1635823.6622408764</v>
      </c>
      <c r="R459" s="363">
        <f t="shared" si="213"/>
        <v>3454859574.6527309</v>
      </c>
      <c r="S459" s="108">
        <f t="shared" si="214"/>
        <v>3454859574.6527309</v>
      </c>
      <c r="T459" s="277"/>
      <c r="U459" s="277"/>
      <c r="V459" s="277"/>
      <c r="W459" s="408"/>
      <c r="X459" s="365">
        <f t="shared" si="204"/>
        <v>3663152388.8191118</v>
      </c>
      <c r="Y459" s="365">
        <f t="shared" si="205"/>
        <v>2142569483.8191109</v>
      </c>
      <c r="Z459" s="365">
        <f t="shared" si="206"/>
        <v>2248965968.2225895</v>
      </c>
    </row>
    <row r="460" spans="1:26" s="23" customFormat="1" ht="15" customHeight="1">
      <c r="A460" s="72">
        <v>9</v>
      </c>
      <c r="B460" s="41">
        <f t="shared" si="207"/>
        <v>8</v>
      </c>
      <c r="C460" s="41">
        <f t="shared" si="208"/>
        <v>7</v>
      </c>
      <c r="D460" s="41">
        <f t="shared" si="193"/>
        <v>1</v>
      </c>
      <c r="E460" s="41">
        <f t="shared" si="215"/>
        <v>5</v>
      </c>
      <c r="F460" s="57" t="str">
        <f t="shared" si="209"/>
        <v>TRAMO ESTACIÓN INTERMEDIA LA VICTORIA A JUAN REY ALTERNATIVA 2</v>
      </c>
      <c r="G460" s="57" t="str">
        <f t="shared" si="210"/>
        <v>ESTACIÓN RETORNO JUAN REY</v>
      </c>
      <c r="H460" s="57" t="str">
        <f t="shared" si="211"/>
        <v>EDIFICACIÓN - ESTACIÓN JUAN REY</v>
      </c>
      <c r="I460" s="289">
        <f t="shared" si="212"/>
        <v>8007001005</v>
      </c>
      <c r="J460" s="377" t="s">
        <v>101</v>
      </c>
      <c r="K460" s="283"/>
      <c r="L460" s="40"/>
      <c r="M460" s="40"/>
      <c r="N460" s="284" t="s">
        <v>66</v>
      </c>
      <c r="O460" s="11" t="s">
        <v>2</v>
      </c>
      <c r="P460" s="55">
        <f t="shared" ref="P460:P466" si="217">+$P$456</f>
        <v>2112</v>
      </c>
      <c r="Q460" s="363">
        <f>+VLOOKUP(N460,'[28]Indice Estaciones-Edificaciones'!E$4:P$550,12,FALSE)</f>
        <v>153847.33761486085</v>
      </c>
      <c r="R460" s="363">
        <f t="shared" si="213"/>
        <v>324925577.04258609</v>
      </c>
      <c r="S460" s="108">
        <f t="shared" si="214"/>
        <v>324925577.04258609</v>
      </c>
      <c r="T460" s="3"/>
      <c r="U460" s="3"/>
      <c r="V460" s="3"/>
      <c r="W460" s="408"/>
      <c r="X460" s="365">
        <f t="shared" si="204"/>
        <v>3401039308.0139818</v>
      </c>
      <c r="Y460" s="365">
        <f t="shared" si="205"/>
        <v>1880456403.0139811</v>
      </c>
      <c r="Z460" s="365">
        <f t="shared" si="206"/>
        <v>1924040391.1800032</v>
      </c>
    </row>
    <row r="461" spans="1:26" s="23" customFormat="1" ht="15" customHeight="1">
      <c r="A461" s="72">
        <v>9</v>
      </c>
      <c r="B461" s="41">
        <f t="shared" si="207"/>
        <v>8</v>
      </c>
      <c r="C461" s="41">
        <f t="shared" si="208"/>
        <v>7</v>
      </c>
      <c r="D461" s="41">
        <f t="shared" si="193"/>
        <v>1</v>
      </c>
      <c r="E461" s="41">
        <f t="shared" si="215"/>
        <v>6</v>
      </c>
      <c r="F461" s="57" t="str">
        <f t="shared" si="209"/>
        <v>TRAMO ESTACIÓN INTERMEDIA LA VICTORIA A JUAN REY ALTERNATIVA 2</v>
      </c>
      <c r="G461" s="57" t="str">
        <f t="shared" si="210"/>
        <v>ESTACIÓN RETORNO JUAN REY</v>
      </c>
      <c r="H461" s="57" t="str">
        <f t="shared" si="211"/>
        <v>EDIFICACIÓN - ESTACIÓN JUAN REY</v>
      </c>
      <c r="I461" s="289">
        <f t="shared" si="212"/>
        <v>8007001006</v>
      </c>
      <c r="J461" s="377" t="s">
        <v>101</v>
      </c>
      <c r="K461" s="283"/>
      <c r="L461" s="40"/>
      <c r="M461" s="40"/>
      <c r="N461" s="284" t="s">
        <v>67</v>
      </c>
      <c r="O461" s="11" t="s">
        <v>2</v>
      </c>
      <c r="P461" s="55">
        <f t="shared" si="217"/>
        <v>2112</v>
      </c>
      <c r="Q461" s="363">
        <f>+VLOOKUP(N461,'[28]Indice Estaciones-Edificaciones'!E$4:P$550,12,FALSE)</f>
        <v>124106.57235091378</v>
      </c>
      <c r="R461" s="363">
        <f t="shared" si="213"/>
        <v>262113080.80512989</v>
      </c>
      <c r="S461" s="108">
        <f t="shared" si="214"/>
        <v>262113080.80512989</v>
      </c>
      <c r="T461" s="3"/>
      <c r="U461" s="3"/>
      <c r="V461" s="3"/>
      <c r="W461" s="408"/>
      <c r="X461" s="365">
        <f t="shared" si="204"/>
        <v>3309507315.5260706</v>
      </c>
      <c r="Y461" s="365">
        <f t="shared" si="205"/>
        <v>1788924410.5260701</v>
      </c>
      <c r="Z461" s="365">
        <f t="shared" si="206"/>
        <v>1661927310.3748734</v>
      </c>
    </row>
    <row r="462" spans="1:26" s="23" customFormat="1" ht="15" customHeight="1">
      <c r="A462" s="72">
        <v>9</v>
      </c>
      <c r="B462" s="41">
        <f t="shared" si="207"/>
        <v>8</v>
      </c>
      <c r="C462" s="41">
        <f t="shared" si="208"/>
        <v>7</v>
      </c>
      <c r="D462" s="41">
        <f t="shared" si="193"/>
        <v>1</v>
      </c>
      <c r="E462" s="41">
        <f t="shared" si="215"/>
        <v>7</v>
      </c>
      <c r="F462" s="57" t="str">
        <f t="shared" si="209"/>
        <v>TRAMO ESTACIÓN INTERMEDIA LA VICTORIA A JUAN REY ALTERNATIVA 2</v>
      </c>
      <c r="G462" s="57" t="str">
        <f t="shared" si="210"/>
        <v>ESTACIÓN RETORNO JUAN REY</v>
      </c>
      <c r="H462" s="57" t="str">
        <f t="shared" si="211"/>
        <v>EDIFICACIÓN - ESTACIÓN JUAN REY</v>
      </c>
      <c r="I462" s="289">
        <f t="shared" si="212"/>
        <v>8007001007</v>
      </c>
      <c r="J462" s="377" t="s">
        <v>101</v>
      </c>
      <c r="K462" s="283"/>
      <c r="L462" s="40"/>
      <c r="M462" s="40"/>
      <c r="N462" s="284" t="s">
        <v>50</v>
      </c>
      <c r="O462" s="11" t="s">
        <v>2</v>
      </c>
      <c r="P462" s="55">
        <f t="shared" si="217"/>
        <v>2112</v>
      </c>
      <c r="Q462" s="363">
        <f>+VLOOKUP(N462,'[28]Indice Estaciones-Edificaciones'!E$4:P$550,12,FALSE)</f>
        <v>43339.011594654847</v>
      </c>
      <c r="R462" s="363">
        <f t="shared" si="213"/>
        <v>91531992.487911031</v>
      </c>
      <c r="S462" s="108">
        <f t="shared" si="214"/>
        <v>91531992.487911031</v>
      </c>
      <c r="T462" s="3"/>
      <c r="U462" s="3"/>
      <c r="V462" s="3"/>
      <c r="W462" s="408"/>
      <c r="X462" s="365">
        <f t="shared" si="204"/>
        <v>2230885185.562685</v>
      </c>
      <c r="Y462" s="365">
        <f t="shared" si="205"/>
        <v>710302280.56268477</v>
      </c>
      <c r="Z462" s="365">
        <f t="shared" si="206"/>
        <v>1570395317.8869624</v>
      </c>
    </row>
    <row r="463" spans="1:26" s="23" customFormat="1" ht="15" customHeight="1">
      <c r="A463" s="72">
        <v>9</v>
      </c>
      <c r="B463" s="41">
        <f t="shared" si="207"/>
        <v>8</v>
      </c>
      <c r="C463" s="41">
        <f t="shared" si="208"/>
        <v>7</v>
      </c>
      <c r="D463" s="41">
        <f t="shared" si="193"/>
        <v>1</v>
      </c>
      <c r="E463" s="41">
        <f t="shared" si="215"/>
        <v>8</v>
      </c>
      <c r="F463" s="57" t="str">
        <f t="shared" si="209"/>
        <v>TRAMO ESTACIÓN INTERMEDIA LA VICTORIA A JUAN REY ALTERNATIVA 2</v>
      </c>
      <c r="G463" s="57" t="str">
        <f t="shared" si="210"/>
        <v>ESTACIÓN RETORNO JUAN REY</v>
      </c>
      <c r="H463" s="57" t="str">
        <f t="shared" si="211"/>
        <v>EDIFICACIÓN - ESTACIÓN JUAN REY</v>
      </c>
      <c r="I463" s="289">
        <f t="shared" si="212"/>
        <v>8007001008</v>
      </c>
      <c r="J463" s="377" t="s">
        <v>101</v>
      </c>
      <c r="K463" s="283"/>
      <c r="L463" s="40"/>
      <c r="M463" s="40"/>
      <c r="N463" s="284" t="s">
        <v>49</v>
      </c>
      <c r="O463" s="11" t="s">
        <v>2</v>
      </c>
      <c r="P463" s="55">
        <f t="shared" si="217"/>
        <v>2112</v>
      </c>
      <c r="Q463" s="363">
        <f>+VLOOKUP(N463,'[28]Indice Estaciones-Edificaciones'!E$4:P$550,12,FALSE)</f>
        <v>510711.23577811808</v>
      </c>
      <c r="R463" s="363">
        <f t="shared" si="213"/>
        <v>1078622129.9633853</v>
      </c>
      <c r="S463" s="108">
        <f t="shared" si="214"/>
        <v>1078622129.9633853</v>
      </c>
      <c r="T463" s="3"/>
      <c r="U463" s="3"/>
      <c r="V463" s="3"/>
      <c r="W463" s="408"/>
      <c r="X463" s="365">
        <f t="shared" si="204"/>
        <v>2095477606.4818535</v>
      </c>
      <c r="Y463" s="365">
        <f t="shared" si="205"/>
        <v>574894701.48185349</v>
      </c>
      <c r="Z463" s="365">
        <f t="shared" si="206"/>
        <v>491773187.92357719</v>
      </c>
    </row>
    <row r="464" spans="1:26" s="23" customFormat="1" ht="15" customHeight="1">
      <c r="A464" s="72">
        <v>9</v>
      </c>
      <c r="B464" s="41">
        <f t="shared" si="207"/>
        <v>8</v>
      </c>
      <c r="C464" s="41">
        <f t="shared" si="208"/>
        <v>7</v>
      </c>
      <c r="D464" s="41">
        <f t="shared" si="193"/>
        <v>1</v>
      </c>
      <c r="E464" s="41">
        <f t="shared" si="215"/>
        <v>9</v>
      </c>
      <c r="F464" s="57" t="str">
        <f t="shared" si="209"/>
        <v>TRAMO ESTACIÓN INTERMEDIA LA VICTORIA A JUAN REY ALTERNATIVA 2</v>
      </c>
      <c r="G464" s="57" t="str">
        <f t="shared" si="210"/>
        <v>ESTACIÓN RETORNO JUAN REY</v>
      </c>
      <c r="H464" s="57" t="str">
        <f t="shared" si="211"/>
        <v>EDIFICACIÓN - ESTACIÓN JUAN REY</v>
      </c>
      <c r="I464" s="289">
        <f t="shared" si="212"/>
        <v>8007001009</v>
      </c>
      <c r="J464" s="377" t="s">
        <v>101</v>
      </c>
      <c r="K464" s="283"/>
      <c r="L464" s="40"/>
      <c r="M464" s="40"/>
      <c r="N464" s="284" t="s">
        <v>68</v>
      </c>
      <c r="O464" s="11" t="s">
        <v>2</v>
      </c>
      <c r="P464" s="55">
        <f t="shared" si="217"/>
        <v>2112</v>
      </c>
      <c r="Q464" s="363">
        <f>+VLOOKUP(N464,'[28]Indice Estaciones-Edificaciones'!E$4:P$550,12,FALSE)</f>
        <v>64113.437064787548</v>
      </c>
      <c r="R464" s="363">
        <f t="shared" si="213"/>
        <v>135407579.08083129</v>
      </c>
      <c r="S464" s="108">
        <f t="shared" si="214"/>
        <v>135407579.08083129</v>
      </c>
      <c r="T464" s="3"/>
      <c r="U464" s="3"/>
      <c r="V464" s="3"/>
      <c r="W464" s="408"/>
      <c r="X464" s="365">
        <f t="shared" si="204"/>
        <v>1883181052.2928736</v>
      </c>
      <c r="Y464" s="365">
        <f t="shared" si="205"/>
        <v>362598147.29287362</v>
      </c>
      <c r="Z464" s="365">
        <f t="shared" si="206"/>
        <v>356365608.8427459</v>
      </c>
    </row>
    <row r="465" spans="1:26" s="23" customFormat="1" ht="15" customHeight="1">
      <c r="A465" s="72">
        <v>9</v>
      </c>
      <c r="B465" s="41">
        <f t="shared" si="207"/>
        <v>8</v>
      </c>
      <c r="C465" s="41">
        <f t="shared" si="208"/>
        <v>7</v>
      </c>
      <c r="D465" s="41">
        <f t="shared" si="193"/>
        <v>1</v>
      </c>
      <c r="E465" s="41">
        <f t="shared" si="215"/>
        <v>10</v>
      </c>
      <c r="F465" s="57" t="str">
        <f t="shared" si="209"/>
        <v>TRAMO ESTACIÓN INTERMEDIA LA VICTORIA A JUAN REY ALTERNATIVA 2</v>
      </c>
      <c r="G465" s="57" t="str">
        <f t="shared" si="210"/>
        <v>ESTACIÓN RETORNO JUAN REY</v>
      </c>
      <c r="H465" s="57" t="str">
        <f t="shared" si="211"/>
        <v>EDIFICACIÓN - ESTACIÓN JUAN REY</v>
      </c>
      <c r="I465" s="289">
        <f t="shared" si="212"/>
        <v>8007001010</v>
      </c>
      <c r="J465" s="377" t="s">
        <v>101</v>
      </c>
      <c r="K465" s="283"/>
      <c r="L465" s="40"/>
      <c r="M465" s="40"/>
      <c r="N465" s="284" t="s">
        <v>73</v>
      </c>
      <c r="O465" s="11" t="s">
        <v>2</v>
      </c>
      <c r="P465" s="55">
        <f t="shared" si="217"/>
        <v>2112</v>
      </c>
      <c r="Q465" s="363">
        <f>+VLOOKUP(N465,'[28]Indice Estaciones-Edificaciones'!E$4:P$550,12,FALSE)</f>
        <v>100519.20179402453</v>
      </c>
      <c r="R465" s="363">
        <f t="shared" si="213"/>
        <v>212296554.1889798</v>
      </c>
      <c r="S465" s="108">
        <f t="shared" si="214"/>
        <v>212296554.1889798</v>
      </c>
      <c r="T465" s="3"/>
      <c r="U465" s="3"/>
      <c r="V465" s="3"/>
      <c r="W465" s="408"/>
      <c r="X465" s="365">
        <f t="shared" si="204"/>
        <v>1739111997.6391075</v>
      </c>
      <c r="Y465" s="365">
        <f t="shared" si="205"/>
        <v>218529092.63910753</v>
      </c>
      <c r="Z465" s="365">
        <f t="shared" si="206"/>
        <v>144069054.65376613</v>
      </c>
    </row>
    <row r="466" spans="1:26" s="23" customFormat="1" ht="15" customHeight="1">
      <c r="A466" s="72">
        <v>9</v>
      </c>
      <c r="B466" s="41">
        <f t="shared" si="207"/>
        <v>8</v>
      </c>
      <c r="C466" s="41">
        <f t="shared" si="208"/>
        <v>7</v>
      </c>
      <c r="D466" s="41">
        <f t="shared" si="193"/>
        <v>1</v>
      </c>
      <c r="E466" s="41">
        <f t="shared" si="215"/>
        <v>11</v>
      </c>
      <c r="F466" s="57" t="str">
        <f t="shared" si="209"/>
        <v>TRAMO ESTACIÓN INTERMEDIA LA VICTORIA A JUAN REY ALTERNATIVA 2</v>
      </c>
      <c r="G466" s="57" t="str">
        <f t="shared" si="210"/>
        <v>ESTACIÓN RETORNO JUAN REY</v>
      </c>
      <c r="H466" s="57" t="str">
        <f t="shared" si="211"/>
        <v>EDIFICACIÓN - ESTACIÓN JUAN REY</v>
      </c>
      <c r="I466" s="289">
        <f t="shared" si="212"/>
        <v>8007001011</v>
      </c>
      <c r="J466" s="377" t="s">
        <v>101</v>
      </c>
      <c r="K466" s="283"/>
      <c r="L466" s="40"/>
      <c r="M466" s="40"/>
      <c r="N466" s="284" t="s">
        <v>51</v>
      </c>
      <c r="O466" s="11" t="s">
        <v>2</v>
      </c>
      <c r="P466" s="55">
        <f t="shared" si="217"/>
        <v>2112</v>
      </c>
      <c r="Q466" s="363">
        <f>+VLOOKUP(N466,'[28]Indice Estaciones-Edificaciones'!E$4:P$550,12,FALSE)</f>
        <v>68214.514514093811</v>
      </c>
      <c r="R466" s="363">
        <f t="shared" si="213"/>
        <v>144069054.65376613</v>
      </c>
      <c r="S466" s="108">
        <f t="shared" si="214"/>
        <v>144069054.65376613</v>
      </c>
      <c r="T466" s="3"/>
      <c r="U466" s="3"/>
      <c r="V466" s="3"/>
      <c r="W466" s="408"/>
      <c r="X466" s="365">
        <f t="shared" si="204"/>
        <v>1739111997.6391075</v>
      </c>
      <c r="Y466" s="365">
        <f t="shared" si="205"/>
        <v>218529092.63910753</v>
      </c>
      <c r="Z466" s="365">
        <f t="shared" si="206"/>
        <v>218529092.63910753</v>
      </c>
    </row>
    <row r="467" spans="1:26" s="23" customFormat="1" ht="15" customHeight="1">
      <c r="A467" s="72">
        <v>17</v>
      </c>
      <c r="B467" s="41">
        <f t="shared" si="207"/>
        <v>8</v>
      </c>
      <c r="C467" s="41">
        <f t="shared" si="208"/>
        <v>7</v>
      </c>
      <c r="D467" s="41">
        <f t="shared" si="193"/>
        <v>2</v>
      </c>
      <c r="E467" s="41">
        <f t="shared" si="215"/>
        <v>0</v>
      </c>
      <c r="F467" s="57" t="str">
        <f t="shared" si="209"/>
        <v>TRAMO ESTACIÓN INTERMEDIA LA VICTORIA A JUAN REY ALTERNATIVA 2</v>
      </c>
      <c r="G467" s="57" t="str">
        <f t="shared" si="210"/>
        <v>ESTACIÓN RETORNO JUAN REY</v>
      </c>
      <c r="H467" s="57" t="str">
        <f t="shared" si="211"/>
        <v>ESPACIO PUBLICO - ESTACIÓN JUAN REY</v>
      </c>
      <c r="I467" s="289">
        <f t="shared" si="212"/>
        <v>8007002000</v>
      </c>
      <c r="J467" s="377" t="s">
        <v>101</v>
      </c>
      <c r="K467" s="283"/>
      <c r="L467" s="40"/>
      <c r="M467" s="43" t="s">
        <v>119</v>
      </c>
      <c r="N467" s="76"/>
      <c r="O467" s="11"/>
      <c r="P467" s="55"/>
      <c r="Q467" s="108"/>
      <c r="R467" s="362">
        <f>+T467</f>
        <v>218529092.63910753</v>
      </c>
      <c r="S467" s="108"/>
      <c r="T467" s="69">
        <f>Z467</f>
        <v>218529092.63910753</v>
      </c>
      <c r="U467" s="3"/>
      <c r="V467" s="3"/>
      <c r="W467" s="408"/>
      <c r="X467" s="365">
        <f t="shared" si="204"/>
        <v>1679841455.2269266</v>
      </c>
      <c r="Y467" s="365">
        <f t="shared" si="205"/>
        <v>159258550.22692659</v>
      </c>
      <c r="Z467" s="365">
        <f t="shared" si="206"/>
        <v>218529092.63910753</v>
      </c>
    </row>
    <row r="468" spans="1:26" s="23" customFormat="1" ht="15" customHeight="1">
      <c r="A468" s="72">
        <v>18</v>
      </c>
      <c r="B468" s="41">
        <f t="shared" si="207"/>
        <v>8</v>
      </c>
      <c r="C468" s="41">
        <f t="shared" si="208"/>
        <v>7</v>
      </c>
      <c r="D468" s="41">
        <f t="shared" si="193"/>
        <v>2</v>
      </c>
      <c r="E468" s="41">
        <f t="shared" si="215"/>
        <v>1</v>
      </c>
      <c r="F468" s="57" t="str">
        <f t="shared" si="209"/>
        <v>TRAMO ESTACIÓN INTERMEDIA LA VICTORIA A JUAN REY ALTERNATIVA 2</v>
      </c>
      <c r="G468" s="57" t="str">
        <f t="shared" si="210"/>
        <v>ESTACIÓN RETORNO JUAN REY</v>
      </c>
      <c r="H468" s="57" t="str">
        <f t="shared" si="211"/>
        <v>ESPACIO PUBLICO - ESTACIÓN JUAN REY</v>
      </c>
      <c r="I468" s="289">
        <f t="shared" si="212"/>
        <v>8007002001</v>
      </c>
      <c r="J468" s="377" t="s">
        <v>101</v>
      </c>
      <c r="K468" s="283"/>
      <c r="L468" s="40"/>
      <c r="M468" s="40"/>
      <c r="N468" s="284" t="s">
        <v>304</v>
      </c>
      <c r="O468" s="55" t="s">
        <v>2</v>
      </c>
      <c r="P468" s="55">
        <f>+[27]Cantidades!$J$45</f>
        <v>963.53</v>
      </c>
      <c r="Q468" s="363">
        <f>+VLOOKUP(N468,'[28]Indice Estaciones-Espacio Públi'!$E$5:$P$50,12,FALSE)</f>
        <v>61513.956402167983</v>
      </c>
      <c r="R468" s="363">
        <f t="shared" ref="R468:R470" si="218">+S468</f>
        <v>59270542.412180915</v>
      </c>
      <c r="S468" s="108">
        <f t="shared" si="214"/>
        <v>59270542.412180915</v>
      </c>
      <c r="T468" s="3"/>
      <c r="U468" s="3"/>
      <c r="V468" s="3"/>
      <c r="W468" s="408"/>
      <c r="X468" s="365">
        <f t="shared" si="204"/>
        <v>1672703462.4369247</v>
      </c>
      <c r="Y468" s="365">
        <f t="shared" si="205"/>
        <v>152120557.43692467</v>
      </c>
      <c r="Z468" s="365">
        <f t="shared" si="206"/>
        <v>159258550.22692659</v>
      </c>
    </row>
    <row r="469" spans="1:26" s="23" customFormat="1" ht="15" customHeight="1">
      <c r="A469" s="72">
        <v>19</v>
      </c>
      <c r="B469" s="41">
        <f t="shared" si="207"/>
        <v>8</v>
      </c>
      <c r="C469" s="41">
        <f t="shared" si="208"/>
        <v>7</v>
      </c>
      <c r="D469" s="41">
        <f t="shared" si="193"/>
        <v>2</v>
      </c>
      <c r="E469" s="41">
        <f t="shared" si="215"/>
        <v>2</v>
      </c>
      <c r="F469" s="57" t="str">
        <f t="shared" si="209"/>
        <v>TRAMO ESTACIÓN INTERMEDIA LA VICTORIA A JUAN REY ALTERNATIVA 2</v>
      </c>
      <c r="G469" s="57" t="str">
        <f t="shared" si="210"/>
        <v>ESTACIÓN RETORNO JUAN REY</v>
      </c>
      <c r="H469" s="57" t="str">
        <f t="shared" si="211"/>
        <v>ESPACIO PUBLICO - ESTACIÓN JUAN REY</v>
      </c>
      <c r="I469" s="289">
        <f t="shared" si="212"/>
        <v>8007002002</v>
      </c>
      <c r="J469" s="377" t="s">
        <v>101</v>
      </c>
      <c r="K469" s="283"/>
      <c r="L469" s="40"/>
      <c r="M469" s="40"/>
      <c r="N469" s="284" t="s">
        <v>312</v>
      </c>
      <c r="O469" s="11" t="s">
        <v>2</v>
      </c>
      <c r="P469" s="55">
        <f>+$P$468</f>
        <v>963.53</v>
      </c>
      <c r="Q469" s="363">
        <f>+VLOOKUP(N469,'[28]Indice Estaciones-Espacio Públi'!$E$5:$P$50,12,FALSE)</f>
        <v>7408.1687025852243</v>
      </c>
      <c r="R469" s="363">
        <f t="shared" si="218"/>
        <v>7137992.7900019409</v>
      </c>
      <c r="S469" s="108">
        <f t="shared" si="214"/>
        <v>7137992.7900019409</v>
      </c>
      <c r="T469" s="3"/>
      <c r="U469" s="3"/>
      <c r="V469" s="3"/>
      <c r="W469" s="408"/>
      <c r="X469" s="365">
        <f t="shared" si="204"/>
        <v>1520582905</v>
      </c>
      <c r="Y469" s="365">
        <f t="shared" si="205"/>
        <v>1520582905</v>
      </c>
      <c r="Z469" s="365">
        <f t="shared" si="206"/>
        <v>152120557.43692467</v>
      </c>
    </row>
    <row r="470" spans="1:26" s="23" customFormat="1" ht="15" customHeight="1">
      <c r="A470" s="72">
        <v>18</v>
      </c>
      <c r="B470" s="41">
        <f t="shared" si="207"/>
        <v>8</v>
      </c>
      <c r="C470" s="41">
        <f t="shared" si="208"/>
        <v>7</v>
      </c>
      <c r="D470" s="41">
        <f t="shared" si="193"/>
        <v>2</v>
      </c>
      <c r="E470" s="41">
        <f t="shared" si="215"/>
        <v>3</v>
      </c>
      <c r="F470" s="57" t="str">
        <f t="shared" si="209"/>
        <v>TRAMO ESTACIÓN INTERMEDIA LA VICTORIA A JUAN REY ALTERNATIVA 2</v>
      </c>
      <c r="G470" s="57" t="str">
        <f t="shared" si="210"/>
        <v>ESTACIÓN RETORNO JUAN REY</v>
      </c>
      <c r="H470" s="57" t="str">
        <f t="shared" si="211"/>
        <v>ESPACIO PUBLICO - ESTACIÓN JUAN REY</v>
      </c>
      <c r="I470" s="289">
        <f t="shared" si="212"/>
        <v>8007002003</v>
      </c>
      <c r="J470" s="377" t="s">
        <v>101</v>
      </c>
      <c r="K470" s="283"/>
      <c r="L470" s="40"/>
      <c r="M470" s="40"/>
      <c r="N470" s="284" t="s">
        <v>70</v>
      </c>
      <c r="O470" s="11" t="s">
        <v>2</v>
      </c>
      <c r="P470" s="55">
        <f t="shared" ref="P470" si="219">+$P$468</f>
        <v>963.53</v>
      </c>
      <c r="Q470" s="363">
        <f>+VLOOKUP(N470,'[28]Indice Estaciones-Espacio Públi'!$E$5:$P$50,12,FALSE)</f>
        <v>157878.38202954206</v>
      </c>
      <c r="R470" s="363">
        <f t="shared" si="218"/>
        <v>152120557.43692467</v>
      </c>
      <c r="S470" s="108">
        <f t="shared" si="214"/>
        <v>152120557.43692467</v>
      </c>
      <c r="T470" s="3"/>
      <c r="U470" s="3"/>
      <c r="V470" s="3"/>
      <c r="W470" s="408"/>
      <c r="X470" s="365">
        <f t="shared" si="204"/>
        <v>1520582905</v>
      </c>
      <c r="Y470" s="365">
        <f t="shared" si="205"/>
        <v>1520582905</v>
      </c>
      <c r="Z470" s="365">
        <f t="shared" si="206"/>
        <v>1520582905</v>
      </c>
    </row>
    <row r="471" spans="1:26" s="280" customFormat="1" ht="15" customHeight="1">
      <c r="A471" s="292"/>
      <c r="B471" s="41">
        <f t="shared" si="207"/>
        <v>8</v>
      </c>
      <c r="C471" s="41">
        <f t="shared" si="208"/>
        <v>8</v>
      </c>
      <c r="D471" s="41">
        <f t="shared" si="193"/>
        <v>0</v>
      </c>
      <c r="E471" s="41">
        <f t="shared" si="215"/>
        <v>0</v>
      </c>
      <c r="F471" s="57" t="str">
        <f t="shared" si="209"/>
        <v>TRAMO ESTACIÓN INTERMEDIA LA VICTORIA A JUAN REY ALTERNATIVA 2</v>
      </c>
      <c r="G471" s="57" t="str">
        <f t="shared" si="210"/>
        <v>REDES SECAS EXTERIORES - RAMAL LA VICTORIA A ALTAMIRA</v>
      </c>
      <c r="H471" s="57" t="str">
        <f t="shared" si="211"/>
        <v>INTERFERENCIAS</v>
      </c>
      <c r="I471" s="289">
        <f t="shared" si="212"/>
        <v>8008000000</v>
      </c>
      <c r="J471" s="377" t="s">
        <v>101</v>
      </c>
      <c r="K471" s="283"/>
      <c r="L471" s="367" t="s">
        <v>301</v>
      </c>
      <c r="M471" s="366"/>
      <c r="N471" s="284"/>
      <c r="O471" s="278"/>
      <c r="P471" s="288"/>
      <c r="Q471" s="363"/>
      <c r="R471" s="404">
        <f>+U471</f>
        <v>1520582905</v>
      </c>
      <c r="S471" s="108"/>
      <c r="T471" s="277"/>
      <c r="U471" s="277">
        <f>Y471</f>
        <v>1520582905</v>
      </c>
      <c r="V471" s="277"/>
      <c r="W471" s="408"/>
      <c r="X471" s="365">
        <f t="shared" si="204"/>
        <v>1520582905</v>
      </c>
      <c r="Y471" s="365">
        <f t="shared" si="205"/>
        <v>1520582905</v>
      </c>
      <c r="Z471" s="365">
        <f t="shared" si="206"/>
        <v>1520582905</v>
      </c>
    </row>
    <row r="472" spans="1:26" s="280" customFormat="1" ht="15" customHeight="1">
      <c r="A472" s="292"/>
      <c r="B472" s="41">
        <f t="shared" si="207"/>
        <v>8</v>
      </c>
      <c r="C472" s="41">
        <f t="shared" si="208"/>
        <v>8</v>
      </c>
      <c r="D472" s="41">
        <f t="shared" ref="D472:D535" si="220">+IF(C472=C471,IF(M472="",D471,D471+1),0)</f>
        <v>1</v>
      </c>
      <c r="E472" s="41">
        <f t="shared" si="215"/>
        <v>0</v>
      </c>
      <c r="F472" s="57" t="str">
        <f t="shared" si="209"/>
        <v>TRAMO ESTACIÓN INTERMEDIA LA VICTORIA A JUAN REY ALTERNATIVA 2</v>
      </c>
      <c r="G472" s="57" t="str">
        <f t="shared" si="210"/>
        <v>REDES SECAS EXTERIORES - RAMAL LA VICTORIA A ALTAMIRA</v>
      </c>
      <c r="H472" s="57" t="str">
        <f t="shared" si="211"/>
        <v>INTERFERENCIAS</v>
      </c>
      <c r="I472" s="289">
        <f t="shared" si="212"/>
        <v>8008001000</v>
      </c>
      <c r="J472" s="377" t="s">
        <v>101</v>
      </c>
      <c r="K472" s="283"/>
      <c r="L472" s="367"/>
      <c r="M472" s="367" t="s">
        <v>299</v>
      </c>
      <c r="N472" s="284"/>
      <c r="O472" s="278"/>
      <c r="P472" s="288"/>
      <c r="Q472" s="363"/>
      <c r="R472" s="404">
        <f>+T472</f>
        <v>1520582905</v>
      </c>
      <c r="S472" s="108"/>
      <c r="T472" s="69">
        <f>Z472</f>
        <v>1520582905</v>
      </c>
      <c r="U472" s="277"/>
      <c r="V472" s="277"/>
      <c r="W472" s="408"/>
      <c r="X472" s="365">
        <f t="shared" si="204"/>
        <v>1062137225</v>
      </c>
      <c r="Y472" s="365">
        <f t="shared" si="205"/>
        <v>1062137225</v>
      </c>
      <c r="Z472" s="365">
        <f t="shared" si="206"/>
        <v>1520582905</v>
      </c>
    </row>
    <row r="473" spans="1:26" s="386" customFormat="1" ht="51">
      <c r="A473" s="292"/>
      <c r="B473" s="41">
        <f t="shared" si="207"/>
        <v>8</v>
      </c>
      <c r="C473" s="41">
        <f t="shared" si="208"/>
        <v>8</v>
      </c>
      <c r="D473" s="41">
        <f t="shared" si="220"/>
        <v>1</v>
      </c>
      <c r="E473" s="41">
        <f t="shared" si="215"/>
        <v>1</v>
      </c>
      <c r="F473" s="57" t="str">
        <f t="shared" si="209"/>
        <v>TRAMO ESTACIÓN INTERMEDIA LA VICTORIA A JUAN REY ALTERNATIVA 2</v>
      </c>
      <c r="G473" s="57" t="str">
        <f t="shared" si="210"/>
        <v>REDES SECAS EXTERIORES - RAMAL LA VICTORIA A ALTAMIRA</v>
      </c>
      <c r="H473" s="57" t="str">
        <f t="shared" si="211"/>
        <v>INTERFERENCIAS</v>
      </c>
      <c r="I473" s="289">
        <f t="shared" si="212"/>
        <v>8008001001</v>
      </c>
      <c r="J473" s="377" t="s">
        <v>101</v>
      </c>
      <c r="K473" s="283"/>
      <c r="L473" s="366"/>
      <c r="M473" s="366"/>
      <c r="N473" s="368" t="s">
        <v>310</v>
      </c>
      <c r="O473" s="278" t="s">
        <v>62</v>
      </c>
      <c r="P473" s="288">
        <f>+'[29]RESUMEN TRAMOS'!$E$18</f>
        <v>560</v>
      </c>
      <c r="Q473" s="363">
        <f>+'[29]RESUMEN TRAMOS'!$H$13</f>
        <v>818653</v>
      </c>
      <c r="R473" s="363">
        <f t="shared" ref="R473:R474" si="221">+S473</f>
        <v>458445680</v>
      </c>
      <c r="S473" s="108">
        <f>+P473*Q473</f>
        <v>458445680</v>
      </c>
      <c r="T473" s="277"/>
      <c r="U473" s="277"/>
      <c r="V473" s="277"/>
      <c r="W473" s="408"/>
      <c r="X473" s="365">
        <f t="shared" si="204"/>
        <v>0</v>
      </c>
      <c r="Y473" s="365">
        <f t="shared" si="205"/>
        <v>0</v>
      </c>
      <c r="Z473" s="365">
        <f t="shared" si="206"/>
        <v>1062137225</v>
      </c>
    </row>
    <row r="474" spans="1:26" s="280" customFormat="1">
      <c r="A474" s="292"/>
      <c r="B474" s="41">
        <f t="shared" si="207"/>
        <v>8</v>
      </c>
      <c r="C474" s="41">
        <f t="shared" si="208"/>
        <v>8</v>
      </c>
      <c r="D474" s="41">
        <f t="shared" si="220"/>
        <v>1</v>
      </c>
      <c r="E474" s="41">
        <f t="shared" si="215"/>
        <v>2</v>
      </c>
      <c r="F474" s="57" t="str">
        <f t="shared" si="209"/>
        <v>TRAMO ESTACIÓN INTERMEDIA LA VICTORIA A JUAN REY ALTERNATIVA 2</v>
      </c>
      <c r="G474" s="57" t="str">
        <f t="shared" si="210"/>
        <v>REDES SECAS EXTERIORES - RAMAL LA VICTORIA A ALTAMIRA</v>
      </c>
      <c r="H474" s="57" t="str">
        <f t="shared" si="211"/>
        <v>INTERFERENCIAS</v>
      </c>
      <c r="I474" s="289">
        <f t="shared" si="212"/>
        <v>8008001002</v>
      </c>
      <c r="J474" s="377" t="s">
        <v>101</v>
      </c>
      <c r="K474" s="283"/>
      <c r="L474" s="366"/>
      <c r="M474" s="366"/>
      <c r="N474" s="368" t="s">
        <v>311</v>
      </c>
      <c r="O474" s="278" t="s">
        <v>62</v>
      </c>
      <c r="P474" s="288">
        <f>+'[29]RESUMEN TRAMOS'!$E$19</f>
        <v>200</v>
      </c>
      <c r="Q474" s="363">
        <f>+'[29]RESUMEN TRAMOS'!$H$14</f>
        <v>5310686.125</v>
      </c>
      <c r="R474" s="363">
        <f t="shared" si="221"/>
        <v>1062137225</v>
      </c>
      <c r="S474" s="108">
        <f>+P474*Q474</f>
        <v>1062137225</v>
      </c>
      <c r="T474" s="277"/>
      <c r="U474" s="277"/>
      <c r="V474" s="277"/>
      <c r="W474" s="408"/>
      <c r="X474" s="365">
        <f t="shared" si="204"/>
        <v>37977521860.926689</v>
      </c>
      <c r="Y474" s="365">
        <f t="shared" si="205"/>
        <v>0</v>
      </c>
      <c r="Z474" s="365">
        <f t="shared" si="206"/>
        <v>0</v>
      </c>
    </row>
    <row r="475" spans="1:26" s="280" customFormat="1">
      <c r="A475" s="292"/>
      <c r="B475" s="41">
        <f t="shared" si="207"/>
        <v>8</v>
      </c>
      <c r="C475" s="41">
        <f t="shared" si="208"/>
        <v>8</v>
      </c>
      <c r="D475" s="41">
        <f t="shared" si="220"/>
        <v>1</v>
      </c>
      <c r="E475" s="41">
        <f t="shared" si="215"/>
        <v>2</v>
      </c>
      <c r="F475" s="57" t="str">
        <f t="shared" si="209"/>
        <v>TRAMO ESTACIÓN INTERMEDIA LA VICTORIA A JUAN REY ALTERNATIVA 2</v>
      </c>
      <c r="G475" s="57" t="str">
        <f t="shared" si="210"/>
        <v>REDES SECAS EXTERIORES - RAMAL LA VICTORIA A ALTAMIRA</v>
      </c>
      <c r="H475" s="57" t="str">
        <f t="shared" si="211"/>
        <v>INTERFERENCIAS</v>
      </c>
      <c r="I475" s="289">
        <f t="shared" si="212"/>
        <v>8008001002</v>
      </c>
      <c r="J475" s="377"/>
      <c r="K475" s="283"/>
      <c r="L475" s="366"/>
      <c r="M475" s="366"/>
      <c r="N475" s="368"/>
      <c r="O475" s="278"/>
      <c r="P475" s="288"/>
      <c r="Q475" s="363"/>
      <c r="R475" s="363"/>
      <c r="S475" s="108"/>
      <c r="T475" s="277"/>
      <c r="U475" s="277"/>
      <c r="V475" s="277"/>
      <c r="W475" s="408"/>
      <c r="X475" s="365">
        <f t="shared" si="204"/>
        <v>37977521860.926689</v>
      </c>
      <c r="Y475" s="365">
        <f t="shared" si="205"/>
        <v>11096371144.645758</v>
      </c>
      <c r="Z475" s="365">
        <f t="shared" si="206"/>
        <v>0</v>
      </c>
    </row>
    <row r="476" spans="1:26" s="280" customFormat="1">
      <c r="A476" s="292"/>
      <c r="B476" s="41">
        <f t="shared" si="207"/>
        <v>8</v>
      </c>
      <c r="C476" s="41">
        <f t="shared" si="208"/>
        <v>8</v>
      </c>
      <c r="D476" s="41">
        <f t="shared" si="220"/>
        <v>1</v>
      </c>
      <c r="E476" s="41">
        <f t="shared" si="215"/>
        <v>2</v>
      </c>
      <c r="F476" s="57" t="str">
        <f t="shared" si="209"/>
        <v>TRAMO ESTACIÓN INTERMEDIA LA VICTORIA A JUAN REY ALTERNATIVA 2</v>
      </c>
      <c r="G476" s="57" t="str">
        <f t="shared" si="210"/>
        <v>REDES SECAS EXTERIORES - RAMAL LA VICTORIA A ALTAMIRA</v>
      </c>
      <c r="H476" s="57" t="str">
        <f t="shared" si="211"/>
        <v>INTERFERENCIAS</v>
      </c>
      <c r="I476" s="289">
        <f t="shared" si="212"/>
        <v>8008001002</v>
      </c>
      <c r="J476" s="377"/>
      <c r="K476" s="283"/>
      <c r="L476" s="366"/>
      <c r="M476" s="366"/>
      <c r="N476" s="368"/>
      <c r="O476" s="278"/>
      <c r="P476" s="288"/>
      <c r="Q476" s="363"/>
      <c r="R476" s="363"/>
      <c r="S476" s="108"/>
      <c r="T476" s="277"/>
      <c r="U476" s="277"/>
      <c r="V476" s="277"/>
      <c r="W476" s="408"/>
      <c r="X476" s="365">
        <f t="shared" si="204"/>
        <v>37977521860.926689</v>
      </c>
      <c r="Y476" s="365">
        <f t="shared" si="205"/>
        <v>11096371144.645758</v>
      </c>
      <c r="Z476" s="365">
        <f t="shared" si="206"/>
        <v>11096371144.645758</v>
      </c>
    </row>
    <row r="477" spans="1:26" s="71" customFormat="1" ht="15" customHeight="1">
      <c r="A477" s="72">
        <v>635</v>
      </c>
      <c r="B477" s="41">
        <f t="shared" si="207"/>
        <v>9</v>
      </c>
      <c r="C477" s="41">
        <f t="shared" si="208"/>
        <v>0</v>
      </c>
      <c r="D477" s="41">
        <f t="shared" si="220"/>
        <v>0</v>
      </c>
      <c r="E477" s="41">
        <f t="shared" si="215"/>
        <v>0</v>
      </c>
      <c r="F477" s="57" t="str">
        <f t="shared" si="209"/>
        <v>TRAMO ESTACIÓN INTERMEDIA LA VICTORIA A JUAN REY ALTERNATIVA 3</v>
      </c>
      <c r="G477" s="57" t="str">
        <f t="shared" si="210"/>
        <v>REDES SECAS EXTERIORES - RAMAL LA VICTORIA A ALTAMIRA</v>
      </c>
      <c r="H477" s="57" t="str">
        <f t="shared" si="211"/>
        <v>INTERFERENCIAS</v>
      </c>
      <c r="I477" s="289">
        <f t="shared" si="212"/>
        <v>9000000000</v>
      </c>
      <c r="J477" s="377" t="s">
        <v>102</v>
      </c>
      <c r="K477" s="294" t="s">
        <v>61</v>
      </c>
      <c r="L477" s="295"/>
      <c r="M477" s="81"/>
      <c r="N477" s="82"/>
      <c r="O477" s="83"/>
      <c r="P477" s="84"/>
      <c r="Q477" s="375"/>
      <c r="R477" s="399">
        <f>+V477</f>
        <v>37977521860.926689</v>
      </c>
      <c r="S477" s="361"/>
      <c r="T477" s="85"/>
      <c r="U477" s="85"/>
      <c r="V477" s="85">
        <f>+X477</f>
        <v>37977521860.926689</v>
      </c>
      <c r="W477" s="407"/>
      <c r="X477" s="365">
        <f t="shared" si="204"/>
        <v>37977521860.926689</v>
      </c>
      <c r="Y477" s="365">
        <f t="shared" si="205"/>
        <v>11096371144.645758</v>
      </c>
      <c r="Z477" s="365">
        <f t="shared" si="206"/>
        <v>11096371144.645758</v>
      </c>
    </row>
    <row r="478" spans="1:26" s="71" customFormat="1" ht="15" customHeight="1">
      <c r="A478" s="72">
        <v>7</v>
      </c>
      <c r="B478" s="41">
        <f t="shared" si="207"/>
        <v>9</v>
      </c>
      <c r="C478" s="41">
        <f t="shared" si="208"/>
        <v>1</v>
      </c>
      <c r="D478" s="41">
        <f t="shared" si="220"/>
        <v>0</v>
      </c>
      <c r="E478" s="41">
        <f t="shared" si="215"/>
        <v>0</v>
      </c>
      <c r="F478" s="57" t="str">
        <f t="shared" si="209"/>
        <v>TRAMO ESTACIÓN INTERMEDIA LA VICTORIA A JUAN REY ALTERNATIVA 3</v>
      </c>
      <c r="G478" s="57" t="str">
        <f t="shared" si="210"/>
        <v>NUEVA ESTACIÓN LA VICTORIA</v>
      </c>
      <c r="H478" s="57" t="str">
        <f t="shared" si="211"/>
        <v>EDIFICACIÓN - ESTACIÓN LA VICTORIA</v>
      </c>
      <c r="I478" s="289">
        <f t="shared" si="212"/>
        <v>9001000000</v>
      </c>
      <c r="J478" s="377" t="s">
        <v>102</v>
      </c>
      <c r="K478" s="42"/>
      <c r="L478" s="43" t="s">
        <v>81</v>
      </c>
      <c r="M478" s="44"/>
      <c r="N478" s="78"/>
      <c r="O478" s="38"/>
      <c r="P478" s="56"/>
      <c r="Q478" s="362"/>
      <c r="R478" s="362">
        <f>+U478</f>
        <v>11096371144.645758</v>
      </c>
      <c r="S478" s="362"/>
      <c r="T478" s="69"/>
      <c r="U478" s="69">
        <f>Y478</f>
        <v>11096371144.645758</v>
      </c>
      <c r="V478" s="69"/>
      <c r="W478" s="407"/>
      <c r="X478" s="365">
        <f t="shared" si="204"/>
        <v>37977521860.926689</v>
      </c>
      <c r="Y478" s="365">
        <f t="shared" si="205"/>
        <v>11096371144.645758</v>
      </c>
      <c r="Z478" s="365">
        <f t="shared" si="206"/>
        <v>11096371144.645758</v>
      </c>
    </row>
    <row r="479" spans="1:26" s="71" customFormat="1" ht="15" customHeight="1">
      <c r="A479" s="72">
        <v>8</v>
      </c>
      <c r="B479" s="41">
        <f t="shared" si="207"/>
        <v>9</v>
      </c>
      <c r="C479" s="41">
        <f t="shared" si="208"/>
        <v>1</v>
      </c>
      <c r="D479" s="41">
        <f t="shared" si="220"/>
        <v>1</v>
      </c>
      <c r="E479" s="41">
        <f t="shared" si="215"/>
        <v>0</v>
      </c>
      <c r="F479" s="57" t="str">
        <f t="shared" si="209"/>
        <v>TRAMO ESTACIÓN INTERMEDIA LA VICTORIA A JUAN REY ALTERNATIVA 3</v>
      </c>
      <c r="G479" s="57" t="str">
        <f t="shared" si="210"/>
        <v>NUEVA ESTACIÓN LA VICTORIA</v>
      </c>
      <c r="H479" s="57" t="str">
        <f t="shared" si="211"/>
        <v>EDIFICACIÓN - ESTACIÓN LA VICTORIA</v>
      </c>
      <c r="I479" s="289">
        <f t="shared" si="212"/>
        <v>9001001000</v>
      </c>
      <c r="J479" s="377" t="s">
        <v>102</v>
      </c>
      <c r="K479" s="42"/>
      <c r="L479" s="43"/>
      <c r="M479" s="43" t="s">
        <v>92</v>
      </c>
      <c r="N479" s="78"/>
      <c r="O479" s="38"/>
      <c r="P479" s="56"/>
      <c r="Q479" s="362"/>
      <c r="R479" s="362">
        <f>+T479</f>
        <v>11096371144.645758</v>
      </c>
      <c r="S479" s="362"/>
      <c r="T479" s="69">
        <f>Z479</f>
        <v>11096371144.645758</v>
      </c>
      <c r="U479" s="69"/>
      <c r="V479" s="69"/>
      <c r="W479" s="407"/>
      <c r="X479" s="365">
        <f t="shared" si="204"/>
        <v>37312761423.984459</v>
      </c>
      <c r="Y479" s="365">
        <f t="shared" si="205"/>
        <v>10431610707.703526</v>
      </c>
      <c r="Z479" s="365">
        <f t="shared" si="206"/>
        <v>11096371144.645758</v>
      </c>
    </row>
    <row r="480" spans="1:26" s="23" customFormat="1" ht="15" customHeight="1">
      <c r="A480" s="72">
        <v>9</v>
      </c>
      <c r="B480" s="41">
        <f t="shared" si="207"/>
        <v>9</v>
      </c>
      <c r="C480" s="41">
        <f t="shared" si="208"/>
        <v>1</v>
      </c>
      <c r="D480" s="41">
        <f t="shared" si="220"/>
        <v>1</v>
      </c>
      <c r="E480" s="41">
        <f t="shared" si="215"/>
        <v>1</v>
      </c>
      <c r="F480" s="57" t="str">
        <f t="shared" si="209"/>
        <v>TRAMO ESTACIÓN INTERMEDIA LA VICTORIA A JUAN REY ALTERNATIVA 3</v>
      </c>
      <c r="G480" s="57" t="str">
        <f t="shared" si="210"/>
        <v>NUEVA ESTACIÓN LA VICTORIA</v>
      </c>
      <c r="H480" s="57" t="str">
        <f t="shared" si="211"/>
        <v>EDIFICACIÓN - ESTACIÓN LA VICTORIA</v>
      </c>
      <c r="I480" s="289">
        <f t="shared" si="212"/>
        <v>9001001001</v>
      </c>
      <c r="J480" s="377" t="s">
        <v>102</v>
      </c>
      <c r="K480" s="39"/>
      <c r="L480" s="40"/>
      <c r="M480" s="40"/>
      <c r="N480" s="284" t="s">
        <v>304</v>
      </c>
      <c r="O480" s="55" t="s">
        <v>2</v>
      </c>
      <c r="P480" s="55">
        <f>+[27]Cantidades!$J$48</f>
        <v>2112</v>
      </c>
      <c r="Q480" s="363">
        <f>+VLOOKUP(N480,'[28]Indice Estaciones-Edificaciones'!E$4:P$550,12,FALSE)</f>
        <v>314753.99476431432</v>
      </c>
      <c r="R480" s="363">
        <f t="shared" ref="R480:R490" si="222">+S480</f>
        <v>664760436.94223189</v>
      </c>
      <c r="S480" s="108">
        <f t="shared" ref="S480:S519" si="223">+P480*Q480</f>
        <v>664760436.94223189</v>
      </c>
      <c r="T480" s="3"/>
      <c r="U480" s="3"/>
      <c r="V480" s="3"/>
      <c r="W480" s="408"/>
      <c r="X480" s="365">
        <f t="shared" si="204"/>
        <v>34977509157.551208</v>
      </c>
      <c r="Y480" s="365">
        <f t="shared" si="205"/>
        <v>8096358441.2702732</v>
      </c>
      <c r="Z480" s="365">
        <f t="shared" si="206"/>
        <v>10431610707.703526</v>
      </c>
    </row>
    <row r="481" spans="1:26" s="23" customFormat="1" ht="15" customHeight="1">
      <c r="A481" s="72">
        <v>9</v>
      </c>
      <c r="B481" s="41">
        <f t="shared" si="207"/>
        <v>9</v>
      </c>
      <c r="C481" s="41">
        <f t="shared" si="208"/>
        <v>1</v>
      </c>
      <c r="D481" s="41">
        <f t="shared" si="220"/>
        <v>1</v>
      </c>
      <c r="E481" s="41">
        <f t="shared" si="215"/>
        <v>2</v>
      </c>
      <c r="F481" s="57" t="str">
        <f t="shared" si="209"/>
        <v>TRAMO ESTACIÓN INTERMEDIA LA VICTORIA A JUAN REY ALTERNATIVA 3</v>
      </c>
      <c r="G481" s="57" t="str">
        <f t="shared" si="210"/>
        <v>NUEVA ESTACIÓN LA VICTORIA</v>
      </c>
      <c r="H481" s="57" t="str">
        <f t="shared" si="211"/>
        <v>EDIFICACIÓN - ESTACIÓN LA VICTORIA</v>
      </c>
      <c r="I481" s="289">
        <f t="shared" si="212"/>
        <v>9001001002</v>
      </c>
      <c r="J481" s="377" t="s">
        <v>102</v>
      </c>
      <c r="K481" s="39"/>
      <c r="L481" s="40"/>
      <c r="M481" s="40"/>
      <c r="N481" s="284" t="s">
        <v>47</v>
      </c>
      <c r="O481" s="11" t="s">
        <v>2</v>
      </c>
      <c r="P481" s="55">
        <f>+$P$480</f>
        <v>2112</v>
      </c>
      <c r="Q481" s="363">
        <f>+VLOOKUP(N481,'[28]Indice Estaciones-Edificaciones'!E$4:P$550,12,FALSE)</f>
        <v>1105706.5655460474</v>
      </c>
      <c r="R481" s="363">
        <f t="shared" si="222"/>
        <v>2335252266.4332523</v>
      </c>
      <c r="S481" s="108">
        <f t="shared" si="223"/>
        <v>2335252266.4332523</v>
      </c>
      <c r="T481" s="3"/>
      <c r="U481" s="3"/>
      <c r="V481" s="3"/>
      <c r="W481" s="408"/>
      <c r="X481" s="365">
        <f t="shared" si="204"/>
        <v>32584976259.156258</v>
      </c>
      <c r="Y481" s="365">
        <f t="shared" si="205"/>
        <v>5703825542.8753204</v>
      </c>
      <c r="Z481" s="365">
        <f t="shared" si="206"/>
        <v>8096358441.2702732</v>
      </c>
    </row>
    <row r="482" spans="1:26" s="23" customFormat="1" ht="15" customHeight="1">
      <c r="A482" s="72">
        <v>9</v>
      </c>
      <c r="B482" s="41">
        <f t="shared" si="207"/>
        <v>9</v>
      </c>
      <c r="C482" s="41">
        <f t="shared" si="208"/>
        <v>1</v>
      </c>
      <c r="D482" s="41">
        <f t="shared" si="220"/>
        <v>1</v>
      </c>
      <c r="E482" s="41">
        <f t="shared" si="215"/>
        <v>3</v>
      </c>
      <c r="F482" s="57" t="str">
        <f t="shared" si="209"/>
        <v>TRAMO ESTACIÓN INTERMEDIA LA VICTORIA A JUAN REY ALTERNATIVA 3</v>
      </c>
      <c r="G482" s="57" t="str">
        <f t="shared" si="210"/>
        <v>NUEVA ESTACIÓN LA VICTORIA</v>
      </c>
      <c r="H482" s="57" t="str">
        <f t="shared" si="211"/>
        <v>EDIFICACIÓN - ESTACIÓN LA VICTORIA</v>
      </c>
      <c r="I482" s="289">
        <f t="shared" si="212"/>
        <v>9001001003</v>
      </c>
      <c r="J482" s="377" t="s">
        <v>102</v>
      </c>
      <c r="K482" s="39"/>
      <c r="L482" s="40"/>
      <c r="M482" s="40"/>
      <c r="N482" s="284" t="s">
        <v>48</v>
      </c>
      <c r="O482" s="11" t="s">
        <v>2</v>
      </c>
      <c r="P482" s="55">
        <f t="shared" ref="P482:P490" si="224">+$P$480</f>
        <v>2112</v>
      </c>
      <c r="Q482" s="363">
        <f>+VLOOKUP(N482,'[28]Indice Estaciones-Edificaciones'!E$4:P$550,12,FALSE)</f>
        <v>1132828.0768915494</v>
      </c>
      <c r="R482" s="363">
        <f t="shared" si="222"/>
        <v>2392532898.3949523</v>
      </c>
      <c r="S482" s="108">
        <f t="shared" si="223"/>
        <v>2392532898.3949523</v>
      </c>
      <c r="T482" s="3"/>
      <c r="U482" s="3"/>
      <c r="V482" s="3"/>
      <c r="W482" s="408"/>
      <c r="X482" s="365">
        <f t="shared" si="204"/>
        <v>29130116684.503529</v>
      </c>
      <c r="Y482" s="365">
        <f t="shared" si="205"/>
        <v>2248965968.2225895</v>
      </c>
      <c r="Z482" s="365">
        <f t="shared" si="206"/>
        <v>5703825542.8753204</v>
      </c>
    </row>
    <row r="483" spans="1:26" s="280" customFormat="1" ht="15" customHeight="1">
      <c r="A483" s="292"/>
      <c r="B483" s="41">
        <f t="shared" si="207"/>
        <v>9</v>
      </c>
      <c r="C483" s="41">
        <f t="shared" si="208"/>
        <v>1</v>
      </c>
      <c r="D483" s="41">
        <f t="shared" si="220"/>
        <v>1</v>
      </c>
      <c r="E483" s="41">
        <f t="shared" si="215"/>
        <v>4</v>
      </c>
      <c r="F483" s="57" t="str">
        <f t="shared" si="209"/>
        <v>TRAMO ESTACIÓN INTERMEDIA LA VICTORIA A JUAN REY ALTERNATIVA 3</v>
      </c>
      <c r="G483" s="57" t="str">
        <f t="shared" si="210"/>
        <v>NUEVA ESTACIÓN LA VICTORIA</v>
      </c>
      <c r="H483" s="57" t="str">
        <f t="shared" si="211"/>
        <v>EDIFICACIÓN - ESTACIÓN LA VICTORIA</v>
      </c>
      <c r="I483" s="289">
        <f t="shared" si="212"/>
        <v>9001001004</v>
      </c>
      <c r="J483" s="377" t="s">
        <v>102</v>
      </c>
      <c r="K483" s="283"/>
      <c r="L483" s="284"/>
      <c r="M483" s="284"/>
      <c r="N483" s="284" t="s">
        <v>64</v>
      </c>
      <c r="O483" s="278" t="s">
        <v>2</v>
      </c>
      <c r="P483" s="288">
        <f t="shared" si="224"/>
        <v>2112</v>
      </c>
      <c r="Q483" s="363">
        <f>+VLOOKUP(N483,'[28]Indice Estaciones-Edificaciones'!E$4:P$550,12,FALSE)</f>
        <v>1635823.6622408764</v>
      </c>
      <c r="R483" s="363">
        <f t="shared" si="222"/>
        <v>3454859574.6527309</v>
      </c>
      <c r="S483" s="108">
        <f t="shared" si="223"/>
        <v>3454859574.6527309</v>
      </c>
      <c r="T483" s="277"/>
      <c r="U483" s="277"/>
      <c r="V483" s="277"/>
      <c r="W483" s="408"/>
      <c r="X483" s="365">
        <f t="shared" si="204"/>
        <v>28805191107.460941</v>
      </c>
      <c r="Y483" s="365">
        <f t="shared" si="205"/>
        <v>1924040391.1800032</v>
      </c>
      <c r="Z483" s="365">
        <f t="shared" si="206"/>
        <v>2248965968.2225895</v>
      </c>
    </row>
    <row r="484" spans="1:26" s="280" customFormat="1" ht="15" customHeight="1">
      <c r="A484" s="292"/>
      <c r="B484" s="41">
        <f t="shared" si="207"/>
        <v>9</v>
      </c>
      <c r="C484" s="41">
        <f t="shared" si="208"/>
        <v>1</v>
      </c>
      <c r="D484" s="41">
        <f t="shared" si="220"/>
        <v>1</v>
      </c>
      <c r="E484" s="41">
        <f t="shared" si="215"/>
        <v>5</v>
      </c>
      <c r="F484" s="57" t="str">
        <f t="shared" si="209"/>
        <v>TRAMO ESTACIÓN INTERMEDIA LA VICTORIA A JUAN REY ALTERNATIVA 3</v>
      </c>
      <c r="G484" s="57" t="str">
        <f t="shared" si="210"/>
        <v>NUEVA ESTACIÓN LA VICTORIA</v>
      </c>
      <c r="H484" s="57" t="str">
        <f t="shared" si="211"/>
        <v>EDIFICACIÓN - ESTACIÓN LA VICTORIA</v>
      </c>
      <c r="I484" s="289">
        <f t="shared" si="212"/>
        <v>9001001005</v>
      </c>
      <c r="J484" s="377" t="s">
        <v>102</v>
      </c>
      <c r="K484" s="283"/>
      <c r="L484" s="284"/>
      <c r="M484" s="284"/>
      <c r="N484" s="284" t="s">
        <v>66</v>
      </c>
      <c r="O484" s="278" t="s">
        <v>2</v>
      </c>
      <c r="P484" s="288">
        <f t="shared" si="224"/>
        <v>2112</v>
      </c>
      <c r="Q484" s="363">
        <f>+VLOOKUP(N484,'[28]Indice Estaciones-Edificaciones'!E$4:P$550,12,FALSE)</f>
        <v>153847.33761486085</v>
      </c>
      <c r="R484" s="363">
        <f t="shared" si="222"/>
        <v>324925577.04258609</v>
      </c>
      <c r="S484" s="108">
        <f t="shared" si="223"/>
        <v>324925577.04258609</v>
      </c>
      <c r="T484" s="277"/>
      <c r="U484" s="277"/>
      <c r="V484" s="277"/>
      <c r="W484" s="408"/>
      <c r="X484" s="365">
        <f t="shared" si="204"/>
        <v>28543078026.655811</v>
      </c>
      <c r="Y484" s="365">
        <f t="shared" si="205"/>
        <v>1661927310.3748734</v>
      </c>
      <c r="Z484" s="365">
        <f t="shared" si="206"/>
        <v>1924040391.1800032</v>
      </c>
    </row>
    <row r="485" spans="1:26" s="23" customFormat="1" ht="15" customHeight="1">
      <c r="A485" s="72">
        <v>9</v>
      </c>
      <c r="B485" s="41">
        <f t="shared" si="207"/>
        <v>9</v>
      </c>
      <c r="C485" s="41">
        <f t="shared" si="208"/>
        <v>1</v>
      </c>
      <c r="D485" s="41">
        <f t="shared" si="220"/>
        <v>1</v>
      </c>
      <c r="E485" s="41">
        <f t="shared" si="215"/>
        <v>6</v>
      </c>
      <c r="F485" s="57" t="str">
        <f t="shared" si="209"/>
        <v>TRAMO ESTACIÓN INTERMEDIA LA VICTORIA A JUAN REY ALTERNATIVA 3</v>
      </c>
      <c r="G485" s="57" t="str">
        <f t="shared" si="210"/>
        <v>NUEVA ESTACIÓN LA VICTORIA</v>
      </c>
      <c r="H485" s="57" t="str">
        <f t="shared" si="211"/>
        <v>EDIFICACIÓN - ESTACIÓN LA VICTORIA</v>
      </c>
      <c r="I485" s="289">
        <f t="shared" si="212"/>
        <v>9001001006</v>
      </c>
      <c r="J485" s="377" t="s">
        <v>102</v>
      </c>
      <c r="K485" s="39"/>
      <c r="L485" s="40"/>
      <c r="M485" s="40"/>
      <c r="N485" s="284" t="s">
        <v>67</v>
      </c>
      <c r="O485" s="11" t="s">
        <v>2</v>
      </c>
      <c r="P485" s="55">
        <f t="shared" si="224"/>
        <v>2112</v>
      </c>
      <c r="Q485" s="363">
        <f>+VLOOKUP(N485,'[28]Indice Estaciones-Edificaciones'!E$4:P$550,12,FALSE)</f>
        <v>124106.57235091378</v>
      </c>
      <c r="R485" s="363">
        <f t="shared" si="222"/>
        <v>262113080.80512989</v>
      </c>
      <c r="S485" s="108">
        <f t="shared" si="223"/>
        <v>262113080.80512989</v>
      </c>
      <c r="T485" s="3"/>
      <c r="U485" s="3"/>
      <c r="V485" s="3"/>
      <c r="W485" s="408"/>
      <c r="X485" s="365">
        <f t="shared" si="204"/>
        <v>28451546034.1679</v>
      </c>
      <c r="Y485" s="365">
        <f t="shared" si="205"/>
        <v>1570395317.8869624</v>
      </c>
      <c r="Z485" s="365">
        <f t="shared" si="206"/>
        <v>1661927310.3748734</v>
      </c>
    </row>
    <row r="486" spans="1:26" s="23" customFormat="1" ht="15" customHeight="1">
      <c r="A486" s="72">
        <v>9</v>
      </c>
      <c r="B486" s="41">
        <f t="shared" si="207"/>
        <v>9</v>
      </c>
      <c r="C486" s="41">
        <f t="shared" si="208"/>
        <v>1</v>
      </c>
      <c r="D486" s="41">
        <f t="shared" si="220"/>
        <v>1</v>
      </c>
      <c r="E486" s="41">
        <f t="shared" si="215"/>
        <v>7</v>
      </c>
      <c r="F486" s="57" t="str">
        <f t="shared" si="209"/>
        <v>TRAMO ESTACIÓN INTERMEDIA LA VICTORIA A JUAN REY ALTERNATIVA 3</v>
      </c>
      <c r="G486" s="57" t="str">
        <f t="shared" si="210"/>
        <v>NUEVA ESTACIÓN LA VICTORIA</v>
      </c>
      <c r="H486" s="57" t="str">
        <f t="shared" si="211"/>
        <v>EDIFICACIÓN - ESTACIÓN LA VICTORIA</v>
      </c>
      <c r="I486" s="289">
        <f t="shared" si="212"/>
        <v>9001001007</v>
      </c>
      <c r="J486" s="377" t="s">
        <v>102</v>
      </c>
      <c r="K486" s="39"/>
      <c r="L486" s="40"/>
      <c r="M486" s="40"/>
      <c r="N486" s="284" t="s">
        <v>50</v>
      </c>
      <c r="O486" s="11" t="s">
        <v>2</v>
      </c>
      <c r="P486" s="55">
        <f t="shared" si="224"/>
        <v>2112</v>
      </c>
      <c r="Q486" s="363">
        <f>+VLOOKUP(N486,'[28]Indice Estaciones-Edificaciones'!E$4:P$550,12,FALSE)</f>
        <v>43339.011594654847</v>
      </c>
      <c r="R486" s="363">
        <f t="shared" si="222"/>
        <v>91531992.487911031</v>
      </c>
      <c r="S486" s="108">
        <f t="shared" si="223"/>
        <v>91531992.487911031</v>
      </c>
      <c r="T486" s="3"/>
      <c r="U486" s="3"/>
      <c r="V486" s="3"/>
      <c r="W486" s="408"/>
      <c r="X486" s="365">
        <f t="shared" si="204"/>
        <v>27372923904.204514</v>
      </c>
      <c r="Y486" s="365">
        <f t="shared" si="205"/>
        <v>491773187.92357719</v>
      </c>
      <c r="Z486" s="365">
        <f t="shared" si="206"/>
        <v>1570395317.8869624</v>
      </c>
    </row>
    <row r="487" spans="1:26" s="23" customFormat="1" ht="15" customHeight="1">
      <c r="A487" s="72">
        <v>9</v>
      </c>
      <c r="B487" s="41">
        <f t="shared" si="207"/>
        <v>9</v>
      </c>
      <c r="C487" s="41">
        <f t="shared" si="208"/>
        <v>1</v>
      </c>
      <c r="D487" s="41">
        <f t="shared" si="220"/>
        <v>1</v>
      </c>
      <c r="E487" s="41">
        <f t="shared" si="215"/>
        <v>8</v>
      </c>
      <c r="F487" s="57" t="str">
        <f t="shared" si="209"/>
        <v>TRAMO ESTACIÓN INTERMEDIA LA VICTORIA A JUAN REY ALTERNATIVA 3</v>
      </c>
      <c r="G487" s="57" t="str">
        <f t="shared" si="210"/>
        <v>NUEVA ESTACIÓN LA VICTORIA</v>
      </c>
      <c r="H487" s="57" t="str">
        <f t="shared" si="211"/>
        <v>EDIFICACIÓN - ESTACIÓN LA VICTORIA</v>
      </c>
      <c r="I487" s="289">
        <f t="shared" si="212"/>
        <v>9001001008</v>
      </c>
      <c r="J487" s="377" t="s">
        <v>102</v>
      </c>
      <c r="K487" s="39"/>
      <c r="L487" s="40"/>
      <c r="M487" s="40"/>
      <c r="N487" s="284" t="s">
        <v>49</v>
      </c>
      <c r="O487" s="11" t="s">
        <v>2</v>
      </c>
      <c r="P487" s="55">
        <f t="shared" si="224"/>
        <v>2112</v>
      </c>
      <c r="Q487" s="363">
        <f>+VLOOKUP(N487,'[28]Indice Estaciones-Edificaciones'!E$4:P$550,12,FALSE)</f>
        <v>510711.23577811808</v>
      </c>
      <c r="R487" s="363">
        <f t="shared" si="222"/>
        <v>1078622129.9633853</v>
      </c>
      <c r="S487" s="108">
        <f t="shared" si="223"/>
        <v>1078622129.9633853</v>
      </c>
      <c r="T487" s="3"/>
      <c r="U487" s="3"/>
      <c r="V487" s="3"/>
      <c r="W487" s="408"/>
      <c r="X487" s="365">
        <f t="shared" si="204"/>
        <v>27237516325.123684</v>
      </c>
      <c r="Y487" s="365">
        <f t="shared" si="205"/>
        <v>356365608.8427459</v>
      </c>
      <c r="Z487" s="365">
        <f t="shared" si="206"/>
        <v>491773187.92357719</v>
      </c>
    </row>
    <row r="488" spans="1:26" s="23" customFormat="1" ht="15" customHeight="1">
      <c r="A488" s="72">
        <v>9</v>
      </c>
      <c r="B488" s="41">
        <f t="shared" si="207"/>
        <v>9</v>
      </c>
      <c r="C488" s="41">
        <f t="shared" si="208"/>
        <v>1</v>
      </c>
      <c r="D488" s="41">
        <f t="shared" si="220"/>
        <v>1</v>
      </c>
      <c r="E488" s="41">
        <f t="shared" si="215"/>
        <v>9</v>
      </c>
      <c r="F488" s="57" t="str">
        <f t="shared" si="209"/>
        <v>TRAMO ESTACIÓN INTERMEDIA LA VICTORIA A JUAN REY ALTERNATIVA 3</v>
      </c>
      <c r="G488" s="57" t="str">
        <f t="shared" si="210"/>
        <v>NUEVA ESTACIÓN LA VICTORIA</v>
      </c>
      <c r="H488" s="57" t="str">
        <f t="shared" si="211"/>
        <v>EDIFICACIÓN - ESTACIÓN LA VICTORIA</v>
      </c>
      <c r="I488" s="289">
        <f t="shared" si="212"/>
        <v>9001001009</v>
      </c>
      <c r="J488" s="377" t="s">
        <v>102</v>
      </c>
      <c r="K488" s="39"/>
      <c r="L488" s="40"/>
      <c r="M488" s="40"/>
      <c r="N488" s="284" t="s">
        <v>68</v>
      </c>
      <c r="O488" s="11" t="s">
        <v>2</v>
      </c>
      <c r="P488" s="55">
        <f t="shared" si="224"/>
        <v>2112</v>
      </c>
      <c r="Q488" s="363">
        <f>+VLOOKUP(N488,'[28]Indice Estaciones-Edificaciones'!E$4:P$550,12,FALSE)</f>
        <v>64113.437064787548</v>
      </c>
      <c r="R488" s="363">
        <f t="shared" si="222"/>
        <v>135407579.08083129</v>
      </c>
      <c r="S488" s="108">
        <f t="shared" si="223"/>
        <v>135407579.08083129</v>
      </c>
      <c r="T488" s="3"/>
      <c r="U488" s="3"/>
      <c r="V488" s="3"/>
      <c r="W488" s="408"/>
      <c r="X488" s="365">
        <f t="shared" si="204"/>
        <v>27025219770.934704</v>
      </c>
      <c r="Y488" s="365">
        <f t="shared" si="205"/>
        <v>144069054.65376613</v>
      </c>
      <c r="Z488" s="365">
        <f t="shared" si="206"/>
        <v>356365608.8427459</v>
      </c>
    </row>
    <row r="489" spans="1:26" s="23" customFormat="1" ht="15" customHeight="1">
      <c r="A489" s="72">
        <v>9</v>
      </c>
      <c r="B489" s="41">
        <f t="shared" si="207"/>
        <v>9</v>
      </c>
      <c r="C489" s="41">
        <f t="shared" si="208"/>
        <v>1</v>
      </c>
      <c r="D489" s="41">
        <f t="shared" si="220"/>
        <v>1</v>
      </c>
      <c r="E489" s="41">
        <f t="shared" si="215"/>
        <v>10</v>
      </c>
      <c r="F489" s="57" t="str">
        <f t="shared" si="209"/>
        <v>TRAMO ESTACIÓN INTERMEDIA LA VICTORIA A JUAN REY ALTERNATIVA 3</v>
      </c>
      <c r="G489" s="57" t="str">
        <f t="shared" si="210"/>
        <v>NUEVA ESTACIÓN LA VICTORIA</v>
      </c>
      <c r="H489" s="57" t="str">
        <f t="shared" si="211"/>
        <v>EDIFICACIÓN - ESTACIÓN LA VICTORIA</v>
      </c>
      <c r="I489" s="289">
        <f t="shared" si="212"/>
        <v>9001001010</v>
      </c>
      <c r="J489" s="377" t="s">
        <v>102</v>
      </c>
      <c r="K489" s="39"/>
      <c r="L489" s="40"/>
      <c r="M489" s="40"/>
      <c r="N489" s="284" t="s">
        <v>73</v>
      </c>
      <c r="O489" s="11" t="s">
        <v>2</v>
      </c>
      <c r="P489" s="55">
        <f t="shared" si="224"/>
        <v>2112</v>
      </c>
      <c r="Q489" s="363">
        <f>+VLOOKUP(N489,'[28]Indice Estaciones-Edificaciones'!E$4:P$550,12,FALSE)</f>
        <v>100519.20179402453</v>
      </c>
      <c r="R489" s="363">
        <f t="shared" si="222"/>
        <v>212296554.1889798</v>
      </c>
      <c r="S489" s="108">
        <f t="shared" si="223"/>
        <v>212296554.1889798</v>
      </c>
      <c r="T489" s="3"/>
      <c r="U489" s="3"/>
      <c r="V489" s="3"/>
      <c r="W489" s="408"/>
      <c r="X489" s="365">
        <f t="shared" si="204"/>
        <v>26881150716.280937</v>
      </c>
      <c r="Y489" s="365">
        <f t="shared" si="205"/>
        <v>0</v>
      </c>
      <c r="Z489" s="365">
        <f t="shared" si="206"/>
        <v>144069054.65376613</v>
      </c>
    </row>
    <row r="490" spans="1:26" s="23" customFormat="1" ht="15" customHeight="1">
      <c r="A490" s="72">
        <v>9</v>
      </c>
      <c r="B490" s="41">
        <f t="shared" si="207"/>
        <v>9</v>
      </c>
      <c r="C490" s="41">
        <f t="shared" si="208"/>
        <v>1</v>
      </c>
      <c r="D490" s="41">
        <f t="shared" si="220"/>
        <v>1</v>
      </c>
      <c r="E490" s="41">
        <f t="shared" si="215"/>
        <v>11</v>
      </c>
      <c r="F490" s="57" t="str">
        <f t="shared" si="209"/>
        <v>TRAMO ESTACIÓN INTERMEDIA LA VICTORIA A JUAN REY ALTERNATIVA 3</v>
      </c>
      <c r="G490" s="57" t="str">
        <f t="shared" si="210"/>
        <v>NUEVA ESTACIÓN LA VICTORIA</v>
      </c>
      <c r="H490" s="57" t="str">
        <f t="shared" si="211"/>
        <v>EDIFICACIÓN - ESTACIÓN LA VICTORIA</v>
      </c>
      <c r="I490" s="289">
        <f t="shared" si="212"/>
        <v>9001001011</v>
      </c>
      <c r="J490" s="377" t="s">
        <v>102</v>
      </c>
      <c r="K490" s="39"/>
      <c r="L490" s="40"/>
      <c r="M490" s="40"/>
      <c r="N490" s="284" t="s">
        <v>51</v>
      </c>
      <c r="O490" s="11" t="s">
        <v>2</v>
      </c>
      <c r="P490" s="55">
        <f t="shared" si="224"/>
        <v>2112</v>
      </c>
      <c r="Q490" s="363">
        <f>+VLOOKUP(N490,'[28]Indice Estaciones-Edificaciones'!E$4:P$550,12,FALSE)</f>
        <v>68214.514514093811</v>
      </c>
      <c r="R490" s="363">
        <f t="shared" si="222"/>
        <v>144069054.65376613</v>
      </c>
      <c r="S490" s="108">
        <f t="shared" si="223"/>
        <v>144069054.65376613</v>
      </c>
      <c r="T490" s="3"/>
      <c r="U490" s="3"/>
      <c r="V490" s="3"/>
      <c r="W490" s="408"/>
      <c r="X490" s="365">
        <f t="shared" si="204"/>
        <v>26881150716.280937</v>
      </c>
      <c r="Y490" s="365">
        <f t="shared" si="205"/>
        <v>0</v>
      </c>
      <c r="Z490" s="365">
        <f t="shared" si="206"/>
        <v>0</v>
      </c>
    </row>
    <row r="491" spans="1:26" s="23" customFormat="1" ht="15" customHeight="1">
      <c r="A491" s="72">
        <v>17</v>
      </c>
      <c r="B491" s="41">
        <f t="shared" si="207"/>
        <v>9</v>
      </c>
      <c r="C491" s="41">
        <f t="shared" si="208"/>
        <v>1</v>
      </c>
      <c r="D491" s="41">
        <f t="shared" si="220"/>
        <v>2</v>
      </c>
      <c r="E491" s="41">
        <f t="shared" si="215"/>
        <v>0</v>
      </c>
      <c r="F491" s="57" t="str">
        <f t="shared" si="209"/>
        <v>TRAMO ESTACIÓN INTERMEDIA LA VICTORIA A JUAN REY ALTERNATIVA 3</v>
      </c>
      <c r="G491" s="57" t="str">
        <f t="shared" si="210"/>
        <v>NUEVA ESTACIÓN LA VICTORIA</v>
      </c>
      <c r="H491" s="57" t="str">
        <f t="shared" si="211"/>
        <v>ESPACIO PUBLICO - ESTACIÓN LA VICTORIA</v>
      </c>
      <c r="I491" s="289">
        <f t="shared" si="212"/>
        <v>9001002000</v>
      </c>
      <c r="J491" s="377" t="s">
        <v>102</v>
      </c>
      <c r="K491" s="39"/>
      <c r="L491" s="40"/>
      <c r="M491" s="43" t="s">
        <v>93</v>
      </c>
      <c r="N491" s="76"/>
      <c r="O491" s="11"/>
      <c r="P491" s="55"/>
      <c r="Q491" s="108"/>
      <c r="R491" s="362">
        <f>+T491</f>
        <v>0</v>
      </c>
      <c r="S491" s="108"/>
      <c r="T491" s="69">
        <f>Z491</f>
        <v>0</v>
      </c>
      <c r="U491" s="3"/>
      <c r="V491" s="3"/>
      <c r="W491" s="408"/>
      <c r="X491" s="365">
        <f t="shared" si="204"/>
        <v>26881150716.280937</v>
      </c>
      <c r="Y491" s="365">
        <f t="shared" si="205"/>
        <v>0</v>
      </c>
      <c r="Z491" s="365">
        <f t="shared" si="206"/>
        <v>0</v>
      </c>
    </row>
    <row r="492" spans="1:26" s="23" customFormat="1" ht="15" customHeight="1">
      <c r="A492" s="72">
        <v>18</v>
      </c>
      <c r="B492" s="41">
        <f t="shared" si="207"/>
        <v>9</v>
      </c>
      <c r="C492" s="41">
        <f t="shared" si="208"/>
        <v>1</v>
      </c>
      <c r="D492" s="41">
        <f t="shared" si="220"/>
        <v>2</v>
      </c>
      <c r="E492" s="41">
        <f t="shared" si="215"/>
        <v>1</v>
      </c>
      <c r="F492" s="57" t="str">
        <f t="shared" si="209"/>
        <v>TRAMO ESTACIÓN INTERMEDIA LA VICTORIA A JUAN REY ALTERNATIVA 3</v>
      </c>
      <c r="G492" s="57" t="str">
        <f t="shared" si="210"/>
        <v>NUEVA ESTACIÓN LA VICTORIA</v>
      </c>
      <c r="H492" s="57" t="str">
        <f t="shared" si="211"/>
        <v>ESPACIO PUBLICO - ESTACIÓN LA VICTORIA</v>
      </c>
      <c r="I492" s="289">
        <f t="shared" si="212"/>
        <v>9001002001</v>
      </c>
      <c r="J492" s="377" t="s">
        <v>102</v>
      </c>
      <c r="K492" s="39"/>
      <c r="L492" s="40"/>
      <c r="M492" s="40"/>
      <c r="N492" s="284" t="s">
        <v>304</v>
      </c>
      <c r="O492" s="11" t="s">
        <v>2</v>
      </c>
      <c r="P492" s="55">
        <v>0</v>
      </c>
      <c r="Q492" s="363">
        <f>+VLOOKUP(N492,'[28]Indice Estaciones-Espacio Públi'!$E$5:$P$50,12,FALSE)</f>
        <v>61513.956402167983</v>
      </c>
      <c r="R492" s="363">
        <f t="shared" ref="R492:R494" si="225">+S492</f>
        <v>0</v>
      </c>
      <c r="S492" s="108">
        <f t="shared" si="223"/>
        <v>0</v>
      </c>
      <c r="T492" s="3"/>
      <c r="U492" s="3"/>
      <c r="V492" s="3"/>
      <c r="W492" s="408"/>
      <c r="X492" s="365">
        <f t="shared" si="204"/>
        <v>26881150716.280937</v>
      </c>
      <c r="Y492" s="365">
        <f t="shared" si="205"/>
        <v>0</v>
      </c>
      <c r="Z492" s="365">
        <f t="shared" si="206"/>
        <v>0</v>
      </c>
    </row>
    <row r="493" spans="1:26" s="23" customFormat="1" ht="15" customHeight="1">
      <c r="A493" s="72">
        <v>19</v>
      </c>
      <c r="B493" s="41">
        <f t="shared" si="207"/>
        <v>9</v>
      </c>
      <c r="C493" s="41">
        <f t="shared" si="208"/>
        <v>1</v>
      </c>
      <c r="D493" s="41">
        <f t="shared" si="220"/>
        <v>2</v>
      </c>
      <c r="E493" s="41">
        <f t="shared" si="215"/>
        <v>2</v>
      </c>
      <c r="F493" s="57" t="str">
        <f t="shared" si="209"/>
        <v>TRAMO ESTACIÓN INTERMEDIA LA VICTORIA A JUAN REY ALTERNATIVA 3</v>
      </c>
      <c r="G493" s="57" t="str">
        <f t="shared" si="210"/>
        <v>NUEVA ESTACIÓN LA VICTORIA</v>
      </c>
      <c r="H493" s="57" t="str">
        <f t="shared" si="211"/>
        <v>ESPACIO PUBLICO - ESTACIÓN LA VICTORIA</v>
      </c>
      <c r="I493" s="289">
        <f t="shared" si="212"/>
        <v>9001002002</v>
      </c>
      <c r="J493" s="377" t="s">
        <v>102</v>
      </c>
      <c r="K493" s="39"/>
      <c r="L493" s="40"/>
      <c r="M493" s="40"/>
      <c r="N493" s="284" t="s">
        <v>312</v>
      </c>
      <c r="O493" s="11" t="s">
        <v>2</v>
      </c>
      <c r="P493" s="55">
        <v>0</v>
      </c>
      <c r="Q493" s="363">
        <f>+VLOOKUP(N493,'[28]Indice Estaciones-Espacio Públi'!$E$5:$P$50,12,FALSE)</f>
        <v>7408.1687025852243</v>
      </c>
      <c r="R493" s="363">
        <f t="shared" si="225"/>
        <v>0</v>
      </c>
      <c r="S493" s="108">
        <f t="shared" si="223"/>
        <v>0</v>
      </c>
      <c r="T493" s="3"/>
      <c r="U493" s="3"/>
      <c r="V493" s="3"/>
      <c r="W493" s="408"/>
      <c r="X493" s="365">
        <f t="shared" si="204"/>
        <v>26881150716.280937</v>
      </c>
      <c r="Y493" s="365">
        <f t="shared" si="205"/>
        <v>2391414736.5633845</v>
      </c>
      <c r="Z493" s="365">
        <f t="shared" si="206"/>
        <v>0</v>
      </c>
    </row>
    <row r="494" spans="1:26" s="23" customFormat="1" ht="15" customHeight="1">
      <c r="A494" s="72">
        <v>18</v>
      </c>
      <c r="B494" s="41">
        <f t="shared" si="207"/>
        <v>9</v>
      </c>
      <c r="C494" s="41">
        <f t="shared" si="208"/>
        <v>1</v>
      </c>
      <c r="D494" s="41">
        <f t="shared" si="220"/>
        <v>2</v>
      </c>
      <c r="E494" s="41">
        <f t="shared" si="215"/>
        <v>3</v>
      </c>
      <c r="F494" s="57" t="str">
        <f t="shared" si="209"/>
        <v>TRAMO ESTACIÓN INTERMEDIA LA VICTORIA A JUAN REY ALTERNATIVA 3</v>
      </c>
      <c r="G494" s="57" t="str">
        <f t="shared" si="210"/>
        <v>NUEVA ESTACIÓN LA VICTORIA</v>
      </c>
      <c r="H494" s="57" t="str">
        <f t="shared" si="211"/>
        <v>ESPACIO PUBLICO - ESTACIÓN LA VICTORIA</v>
      </c>
      <c r="I494" s="289">
        <f t="shared" si="212"/>
        <v>9001002003</v>
      </c>
      <c r="J494" s="377" t="s">
        <v>102</v>
      </c>
      <c r="K494" s="39"/>
      <c r="L494" s="40"/>
      <c r="M494" s="40"/>
      <c r="N494" s="284" t="s">
        <v>70</v>
      </c>
      <c r="O494" s="11" t="s">
        <v>2</v>
      </c>
      <c r="P494" s="55">
        <v>0</v>
      </c>
      <c r="Q494" s="363">
        <f>+VLOOKUP(N494,'[28]Indice Estaciones-Espacio Públi'!$E$5:$P$50,12,FALSE)</f>
        <v>157878.38202954206</v>
      </c>
      <c r="R494" s="363">
        <f t="shared" si="225"/>
        <v>0</v>
      </c>
      <c r="S494" s="108">
        <f t="shared" si="223"/>
        <v>0</v>
      </c>
      <c r="T494" s="3"/>
      <c r="U494" s="3"/>
      <c r="V494" s="3"/>
      <c r="W494" s="408"/>
      <c r="X494" s="365">
        <f t="shared" si="204"/>
        <v>26881150716.280937</v>
      </c>
      <c r="Y494" s="365">
        <f t="shared" si="205"/>
        <v>2391414736.5633845</v>
      </c>
      <c r="Z494" s="365">
        <f t="shared" si="206"/>
        <v>2391414736.5633845</v>
      </c>
    </row>
    <row r="495" spans="1:26" s="23" customFormat="1" ht="15" customHeight="1">
      <c r="A495" s="72">
        <v>21</v>
      </c>
      <c r="B495" s="41">
        <f t="shared" si="207"/>
        <v>9</v>
      </c>
      <c r="C495" s="41">
        <f t="shared" si="208"/>
        <v>2</v>
      </c>
      <c r="D495" s="41">
        <f t="shared" si="220"/>
        <v>0</v>
      </c>
      <c r="E495" s="41">
        <f t="shared" si="215"/>
        <v>0</v>
      </c>
      <c r="F495" s="57" t="str">
        <f t="shared" si="209"/>
        <v>TRAMO ESTACIÓN INTERMEDIA LA VICTORIA A JUAN REY ALTERNATIVA 3</v>
      </c>
      <c r="G495" s="57" t="str">
        <f t="shared" si="210"/>
        <v>GEOTECNIA - RAMAL LA VICTORIA A JUAN REY</v>
      </c>
      <c r="H495" s="57" t="str">
        <f t="shared" si="211"/>
        <v>GEOTECNIA</v>
      </c>
      <c r="I495" s="289">
        <f t="shared" si="212"/>
        <v>9002000000</v>
      </c>
      <c r="J495" s="377" t="s">
        <v>102</v>
      </c>
      <c r="K495" s="42"/>
      <c r="L495" s="43" t="s">
        <v>113</v>
      </c>
      <c r="M495" s="43"/>
      <c r="N495" s="76"/>
      <c r="O495" s="11"/>
      <c r="P495" s="55"/>
      <c r="Q495" s="108"/>
      <c r="R495" s="362">
        <f>+U495</f>
        <v>2391414736.5633845</v>
      </c>
      <c r="S495" s="108"/>
      <c r="T495" s="3"/>
      <c r="U495" s="3">
        <f>Y495</f>
        <v>2391414736.5633845</v>
      </c>
      <c r="V495" s="3"/>
      <c r="W495" s="408"/>
      <c r="X495" s="365">
        <f t="shared" si="204"/>
        <v>26881150716.280937</v>
      </c>
      <c r="Y495" s="365">
        <f t="shared" si="205"/>
        <v>2391414736.5633845</v>
      </c>
      <c r="Z495" s="365">
        <f t="shared" si="206"/>
        <v>2391414736.5633845</v>
      </c>
    </row>
    <row r="496" spans="1:26" s="280" customFormat="1" ht="15" customHeight="1">
      <c r="A496" s="292"/>
      <c r="B496" s="41">
        <f t="shared" si="207"/>
        <v>9</v>
      </c>
      <c r="C496" s="41">
        <f t="shared" si="208"/>
        <v>2</v>
      </c>
      <c r="D496" s="41">
        <f t="shared" si="220"/>
        <v>1</v>
      </c>
      <c r="E496" s="41">
        <f t="shared" si="215"/>
        <v>0</v>
      </c>
      <c r="F496" s="57" t="str">
        <f t="shared" si="209"/>
        <v>TRAMO ESTACIÓN INTERMEDIA LA VICTORIA A JUAN REY ALTERNATIVA 3</v>
      </c>
      <c r="G496" s="57" t="str">
        <f t="shared" si="210"/>
        <v>GEOTECNIA - RAMAL LA VICTORIA A JUAN REY</v>
      </c>
      <c r="H496" s="57" t="str">
        <f t="shared" si="211"/>
        <v>GEOTECNIA</v>
      </c>
      <c r="I496" s="289">
        <f t="shared" si="212"/>
        <v>9002001000</v>
      </c>
      <c r="J496" s="377" t="s">
        <v>102</v>
      </c>
      <c r="K496" s="285"/>
      <c r="L496" s="43"/>
      <c r="M496" s="43" t="s">
        <v>317</v>
      </c>
      <c r="N496" s="381"/>
      <c r="O496" s="278"/>
      <c r="P496" s="288"/>
      <c r="Q496" s="108"/>
      <c r="R496" s="362">
        <f>+T496</f>
        <v>2391414736.5633845</v>
      </c>
      <c r="S496" s="108"/>
      <c r="T496" s="69">
        <f>Z496</f>
        <v>2391414736.5633845</v>
      </c>
      <c r="U496" s="277"/>
      <c r="V496" s="277"/>
      <c r="W496" s="408"/>
      <c r="X496" s="365">
        <f t="shared" si="204"/>
        <v>26879435214.326496</v>
      </c>
      <c r="Y496" s="365">
        <f t="shared" si="205"/>
        <v>2389699234.608942</v>
      </c>
      <c r="Z496" s="365">
        <f t="shared" si="206"/>
        <v>2391414736.5633845</v>
      </c>
    </row>
    <row r="497" spans="1:26" s="23" customFormat="1" ht="15" customHeight="1">
      <c r="A497" s="72">
        <v>22</v>
      </c>
      <c r="B497" s="41">
        <f t="shared" si="207"/>
        <v>9</v>
      </c>
      <c r="C497" s="41">
        <f t="shared" si="208"/>
        <v>2</v>
      </c>
      <c r="D497" s="41">
        <f t="shared" si="220"/>
        <v>1</v>
      </c>
      <c r="E497" s="41">
        <f t="shared" si="215"/>
        <v>1</v>
      </c>
      <c r="F497" s="57" t="str">
        <f t="shared" si="209"/>
        <v>TRAMO ESTACIÓN INTERMEDIA LA VICTORIA A JUAN REY ALTERNATIVA 3</v>
      </c>
      <c r="G497" s="57" t="str">
        <f t="shared" si="210"/>
        <v>GEOTECNIA - RAMAL LA VICTORIA A JUAN REY</v>
      </c>
      <c r="H497" s="57" t="str">
        <f t="shared" si="211"/>
        <v>GEOTECNIA</v>
      </c>
      <c r="I497" s="289">
        <f t="shared" si="212"/>
        <v>9002001001</v>
      </c>
      <c r="J497" s="377" t="s">
        <v>102</v>
      </c>
      <c r="K497" s="39"/>
      <c r="L497" s="43"/>
      <c r="M497" s="43"/>
      <c r="N497" s="284" t="s">
        <v>28</v>
      </c>
      <c r="O497" s="278" t="s">
        <v>69</v>
      </c>
      <c r="P497" s="288">
        <f>+[28]LongTramos!$H$26</f>
        <v>1</v>
      </c>
      <c r="Q497" s="363">
        <f>+VLOOKUP(N497,'[28]Indice Geotecnia'!$E$6:$P$25,12,FALSE)*[28]InfoGeneral!$E$30</f>
        <v>1715501.954442695</v>
      </c>
      <c r="R497" s="363">
        <f t="shared" ref="R497:R499" si="226">+S497</f>
        <v>1715501.954442695</v>
      </c>
      <c r="S497" s="108">
        <f t="shared" si="223"/>
        <v>1715501.954442695</v>
      </c>
      <c r="T497" s="3"/>
      <c r="U497" s="3"/>
      <c r="V497" s="3"/>
      <c r="W497" s="408"/>
      <c r="X497" s="365">
        <f t="shared" si="204"/>
        <v>26875291057.457172</v>
      </c>
      <c r="Y497" s="365">
        <f t="shared" si="205"/>
        <v>2385555077.7396193</v>
      </c>
      <c r="Z497" s="365">
        <f t="shared" si="206"/>
        <v>2389699234.608942</v>
      </c>
    </row>
    <row r="498" spans="1:26" s="23" customFormat="1" ht="15" customHeight="1">
      <c r="A498" s="72">
        <v>22</v>
      </c>
      <c r="B498" s="41">
        <f t="shared" si="207"/>
        <v>9</v>
      </c>
      <c r="C498" s="41">
        <f t="shared" si="208"/>
        <v>2</v>
      </c>
      <c r="D498" s="41">
        <f t="shared" si="220"/>
        <v>1</v>
      </c>
      <c r="E498" s="41">
        <f t="shared" si="215"/>
        <v>2</v>
      </c>
      <c r="F498" s="57" t="str">
        <f t="shared" si="209"/>
        <v>TRAMO ESTACIÓN INTERMEDIA LA VICTORIA A JUAN REY ALTERNATIVA 3</v>
      </c>
      <c r="G498" s="57" t="str">
        <f t="shared" si="210"/>
        <v>GEOTECNIA - RAMAL LA VICTORIA A JUAN REY</v>
      </c>
      <c r="H498" s="57" t="str">
        <f t="shared" si="211"/>
        <v>GEOTECNIA</v>
      </c>
      <c r="I498" s="289">
        <f t="shared" si="212"/>
        <v>9002001002</v>
      </c>
      <c r="J498" s="377" t="s">
        <v>102</v>
      </c>
      <c r="K498" s="39"/>
      <c r="L498" s="43"/>
      <c r="M498" s="43"/>
      <c r="N498" s="284" t="s">
        <v>314</v>
      </c>
      <c r="O498" s="278" t="s">
        <v>69</v>
      </c>
      <c r="P498" s="288">
        <f>+[28]LongTramos!$H$26</f>
        <v>1</v>
      </c>
      <c r="Q498" s="363">
        <f>+VLOOKUP(N498,'[28]Indice Geotecnia'!$E$6:$P$25,12,FALSE)*[28]InfoGeneral!$E$30</f>
        <v>4144156.869322883</v>
      </c>
      <c r="R498" s="363">
        <f t="shared" si="226"/>
        <v>4144156.869322883</v>
      </c>
      <c r="S498" s="108">
        <f t="shared" si="223"/>
        <v>4144156.869322883</v>
      </c>
      <c r="T498" s="3"/>
      <c r="U498" s="3"/>
      <c r="V498" s="3"/>
      <c r="W498" s="408"/>
      <c r="X498" s="365">
        <f t="shared" si="204"/>
        <v>24489735979.717552</v>
      </c>
      <c r="Y498" s="365">
        <f t="shared" si="205"/>
        <v>9731857898.3318176</v>
      </c>
      <c r="Z498" s="365">
        <f t="shared" si="206"/>
        <v>2385555077.7396193</v>
      </c>
    </row>
    <row r="499" spans="1:26" s="23" customFormat="1" ht="15" customHeight="1">
      <c r="A499" s="72">
        <v>22</v>
      </c>
      <c r="B499" s="41">
        <f t="shared" si="207"/>
        <v>9</v>
      </c>
      <c r="C499" s="41">
        <f t="shared" si="208"/>
        <v>2</v>
      </c>
      <c r="D499" s="41">
        <f t="shared" si="220"/>
        <v>1</v>
      </c>
      <c r="E499" s="41">
        <f t="shared" si="215"/>
        <v>3</v>
      </c>
      <c r="F499" s="57" t="str">
        <f t="shared" si="209"/>
        <v>TRAMO ESTACIÓN INTERMEDIA LA VICTORIA A JUAN REY ALTERNATIVA 3</v>
      </c>
      <c r="G499" s="57" t="str">
        <f t="shared" si="210"/>
        <v>GEOTECNIA - RAMAL LA VICTORIA A JUAN REY</v>
      </c>
      <c r="H499" s="57" t="str">
        <f t="shared" si="211"/>
        <v>GEOTECNIA</v>
      </c>
      <c r="I499" s="289">
        <f t="shared" si="212"/>
        <v>9002001003</v>
      </c>
      <c r="J499" s="377" t="s">
        <v>102</v>
      </c>
      <c r="K499" s="39"/>
      <c r="L499" s="43"/>
      <c r="M499" s="43"/>
      <c r="N499" s="284" t="s">
        <v>72</v>
      </c>
      <c r="O499" s="278" t="s">
        <v>69</v>
      </c>
      <c r="P499" s="288">
        <f>+[28]LongTramos!$H$26</f>
        <v>1</v>
      </c>
      <c r="Q499" s="363">
        <f>+VLOOKUP(N499,'[28]Indice Geotecnia'!$E$6:$P$25,12,FALSE)*[28]InfoGeneral!$E$30</f>
        <v>2385555077.7396193</v>
      </c>
      <c r="R499" s="363">
        <f t="shared" si="226"/>
        <v>2385555077.7396193</v>
      </c>
      <c r="S499" s="108">
        <f t="shared" si="223"/>
        <v>2385555077.7396193</v>
      </c>
      <c r="T499" s="3"/>
      <c r="U499" s="3"/>
      <c r="V499" s="3"/>
      <c r="W499" s="408"/>
      <c r="X499" s="365">
        <f t="shared" si="204"/>
        <v>24489735979.717552</v>
      </c>
      <c r="Y499" s="365">
        <f t="shared" si="205"/>
        <v>9731857898.3318176</v>
      </c>
      <c r="Z499" s="365">
        <f t="shared" si="206"/>
        <v>8944243058.6003838</v>
      </c>
    </row>
    <row r="500" spans="1:26" s="23" customFormat="1" ht="15" customHeight="1">
      <c r="A500" s="72">
        <v>26</v>
      </c>
      <c r="B500" s="41">
        <f t="shared" si="207"/>
        <v>9</v>
      </c>
      <c r="C500" s="41">
        <f t="shared" si="208"/>
        <v>3</v>
      </c>
      <c r="D500" s="41">
        <f t="shared" si="220"/>
        <v>0</v>
      </c>
      <c r="E500" s="41">
        <f t="shared" si="215"/>
        <v>0</v>
      </c>
      <c r="F500" s="57" t="str">
        <f t="shared" si="209"/>
        <v>TRAMO ESTACIÓN INTERMEDIA LA VICTORIA A JUAN REY ALTERNATIVA 3</v>
      </c>
      <c r="G500" s="57" t="str">
        <f t="shared" si="210"/>
        <v>PILONAS - RAMAL LA VICTORIA A JUAN REY</v>
      </c>
      <c r="H500" s="57" t="str">
        <f t="shared" si="211"/>
        <v>ESTRUCTURA DE PILONAS</v>
      </c>
      <c r="I500" s="289">
        <f t="shared" si="212"/>
        <v>9003000000</v>
      </c>
      <c r="J500" s="377" t="s">
        <v>102</v>
      </c>
      <c r="K500" s="39"/>
      <c r="L500" s="43" t="s">
        <v>114</v>
      </c>
      <c r="M500" s="43"/>
      <c r="N500" s="76"/>
      <c r="O500" s="11"/>
      <c r="P500" s="55"/>
      <c r="Q500" s="108"/>
      <c r="R500" s="362">
        <f>+U500</f>
        <v>9731857898.3318176</v>
      </c>
      <c r="S500" s="108"/>
      <c r="T500" s="3"/>
      <c r="U500" s="3">
        <f>Y500</f>
        <v>9731857898.3318176</v>
      </c>
      <c r="V500" s="3"/>
      <c r="W500" s="408"/>
      <c r="X500" s="365">
        <f t="shared" si="204"/>
        <v>24489735979.717552</v>
      </c>
      <c r="Y500" s="365">
        <f t="shared" si="205"/>
        <v>9731857898.3318176</v>
      </c>
      <c r="Z500" s="365">
        <f t="shared" si="206"/>
        <v>8944243058.6003838</v>
      </c>
    </row>
    <row r="501" spans="1:26" s="23" customFormat="1" ht="15" customHeight="1">
      <c r="A501" s="72">
        <v>26</v>
      </c>
      <c r="B501" s="41">
        <f t="shared" si="207"/>
        <v>9</v>
      </c>
      <c r="C501" s="41">
        <f t="shared" si="208"/>
        <v>3</v>
      </c>
      <c r="D501" s="41">
        <f t="shared" si="220"/>
        <v>1</v>
      </c>
      <c r="E501" s="41">
        <f t="shared" si="215"/>
        <v>0</v>
      </c>
      <c r="F501" s="57" t="str">
        <f t="shared" si="209"/>
        <v>TRAMO ESTACIÓN INTERMEDIA LA VICTORIA A JUAN REY ALTERNATIVA 3</v>
      </c>
      <c r="G501" s="57" t="str">
        <f t="shared" si="210"/>
        <v>PILONAS - RAMAL LA VICTORIA A JUAN REY</v>
      </c>
      <c r="H501" s="57" t="str">
        <f t="shared" si="211"/>
        <v>ESTRUCTURA DE PILONAS</v>
      </c>
      <c r="I501" s="289">
        <f t="shared" si="212"/>
        <v>9003001000</v>
      </c>
      <c r="J501" s="377" t="s">
        <v>102</v>
      </c>
      <c r="K501" s="39"/>
      <c r="L501" s="43"/>
      <c r="M501" s="43" t="s">
        <v>75</v>
      </c>
      <c r="N501" s="76"/>
      <c r="O501" s="11"/>
      <c r="P501" s="55"/>
      <c r="Q501" s="108"/>
      <c r="R501" s="362">
        <f>+T501</f>
        <v>8944243058.6003838</v>
      </c>
      <c r="S501" s="108"/>
      <c r="T501" s="69">
        <f>Z501</f>
        <v>8944243058.6003838</v>
      </c>
      <c r="U501" s="3"/>
      <c r="V501" s="3"/>
      <c r="W501" s="408"/>
      <c r="X501" s="365">
        <f t="shared" si="204"/>
        <v>23611222437.242867</v>
      </c>
      <c r="Y501" s="365">
        <f t="shared" si="205"/>
        <v>8853344355.8571301</v>
      </c>
      <c r="Z501" s="365">
        <f t="shared" si="206"/>
        <v>8944243058.6003838</v>
      </c>
    </row>
    <row r="502" spans="1:26" s="23" customFormat="1" ht="15" customHeight="1">
      <c r="A502" s="72">
        <v>27</v>
      </c>
      <c r="B502" s="41">
        <f t="shared" si="207"/>
        <v>9</v>
      </c>
      <c r="C502" s="41">
        <f t="shared" si="208"/>
        <v>3</v>
      </c>
      <c r="D502" s="41">
        <f t="shared" si="220"/>
        <v>1</v>
      </c>
      <c r="E502" s="41">
        <f t="shared" si="215"/>
        <v>1</v>
      </c>
      <c r="F502" s="57" t="str">
        <f t="shared" si="209"/>
        <v>TRAMO ESTACIÓN INTERMEDIA LA VICTORIA A JUAN REY ALTERNATIVA 3</v>
      </c>
      <c r="G502" s="57" t="str">
        <f t="shared" si="210"/>
        <v>PILONAS - RAMAL LA VICTORIA A JUAN REY</v>
      </c>
      <c r="H502" s="57" t="str">
        <f t="shared" si="211"/>
        <v>ESTRUCTURA DE PILONAS</v>
      </c>
      <c r="I502" s="289">
        <f t="shared" si="212"/>
        <v>9003001001</v>
      </c>
      <c r="J502" s="377" t="s">
        <v>102</v>
      </c>
      <c r="K502" s="39"/>
      <c r="L502" s="43"/>
      <c r="M502" s="43"/>
      <c r="N502" s="284" t="s">
        <v>304</v>
      </c>
      <c r="O502" s="59" t="s">
        <v>155</v>
      </c>
      <c r="P502" s="59">
        <f>+[27]Cantidades!$J$47</f>
        <v>17</v>
      </c>
      <c r="Q502" s="363">
        <f>+VLOOKUP(N502,'[28]Indice Pilonas-Estructura'!$E$4:$P$37,12,)</f>
        <v>51677267.204393364</v>
      </c>
      <c r="R502" s="363">
        <f t="shared" ref="R502:R505" si="227">+S502</f>
        <v>878513542.47468722</v>
      </c>
      <c r="S502" s="108">
        <f t="shared" si="223"/>
        <v>878513542.47468722</v>
      </c>
      <c r="T502" s="3"/>
      <c r="U502" s="3"/>
      <c r="V502" s="3"/>
      <c r="W502" s="408"/>
      <c r="X502" s="365">
        <f t="shared" si="204"/>
        <v>20925038758.295029</v>
      </c>
      <c r="Y502" s="365">
        <f t="shared" si="205"/>
        <v>6167160676.9092913</v>
      </c>
      <c r="Z502" s="365">
        <f t="shared" si="206"/>
        <v>8065729516.1256962</v>
      </c>
    </row>
    <row r="503" spans="1:26" s="280" customFormat="1" ht="15" customHeight="1">
      <c r="A503" s="292"/>
      <c r="B503" s="41">
        <f t="shared" si="207"/>
        <v>9</v>
      </c>
      <c r="C503" s="41">
        <f t="shared" si="208"/>
        <v>3</v>
      </c>
      <c r="D503" s="41">
        <f t="shared" si="220"/>
        <v>1</v>
      </c>
      <c r="E503" s="41">
        <f t="shared" si="215"/>
        <v>2</v>
      </c>
      <c r="F503" s="57" t="str">
        <f t="shared" si="209"/>
        <v>TRAMO ESTACIÓN INTERMEDIA LA VICTORIA A JUAN REY ALTERNATIVA 3</v>
      </c>
      <c r="G503" s="57" t="str">
        <f t="shared" si="210"/>
        <v>PILONAS - RAMAL LA VICTORIA A JUAN REY</v>
      </c>
      <c r="H503" s="57" t="str">
        <f t="shared" si="211"/>
        <v>ESTRUCTURA DE PILONAS</v>
      </c>
      <c r="I503" s="289">
        <f t="shared" si="212"/>
        <v>9003001002</v>
      </c>
      <c r="J503" s="377" t="s">
        <v>102</v>
      </c>
      <c r="K503" s="283"/>
      <c r="L503" s="43"/>
      <c r="M503" s="43"/>
      <c r="N503" s="284" t="s">
        <v>47</v>
      </c>
      <c r="O503" s="59" t="s">
        <v>155</v>
      </c>
      <c r="P503" s="59">
        <f>+[27]Cantidades!$J$47</f>
        <v>17</v>
      </c>
      <c r="Q503" s="363">
        <f>+VLOOKUP(N503,'[28]Indice Pilonas-Estructura'!$E$4:$P$37,12,)</f>
        <v>158010804.64399055</v>
      </c>
      <c r="R503" s="363">
        <f t="shared" si="227"/>
        <v>2686183678.9478393</v>
      </c>
      <c r="S503" s="108">
        <f t="shared" si="223"/>
        <v>2686183678.9478393</v>
      </c>
      <c r="T503" s="277"/>
      <c r="U503" s="277"/>
      <c r="V503" s="277"/>
      <c r="W503" s="408"/>
      <c r="X503" s="365">
        <f t="shared" si="204"/>
        <v>15560132060.296953</v>
      </c>
      <c r="Y503" s="365">
        <f t="shared" si="205"/>
        <v>802253978.91121602</v>
      </c>
      <c r="Z503" s="365">
        <f t="shared" si="206"/>
        <v>5379545837.1778574</v>
      </c>
    </row>
    <row r="504" spans="1:26" s="23" customFormat="1" ht="15" customHeight="1">
      <c r="A504" s="72">
        <v>28</v>
      </c>
      <c r="B504" s="41">
        <f t="shared" si="207"/>
        <v>9</v>
      </c>
      <c r="C504" s="41">
        <f t="shared" si="208"/>
        <v>3</v>
      </c>
      <c r="D504" s="41">
        <f t="shared" si="220"/>
        <v>1</v>
      </c>
      <c r="E504" s="41">
        <f t="shared" si="215"/>
        <v>3</v>
      </c>
      <c r="F504" s="57" t="str">
        <f t="shared" si="209"/>
        <v>TRAMO ESTACIÓN INTERMEDIA LA VICTORIA A JUAN REY ALTERNATIVA 3</v>
      </c>
      <c r="G504" s="57" t="str">
        <f t="shared" si="210"/>
        <v>PILONAS - RAMAL LA VICTORIA A JUAN REY</v>
      </c>
      <c r="H504" s="57" t="str">
        <f t="shared" si="211"/>
        <v>ESTRUCTURA DE PILONAS</v>
      </c>
      <c r="I504" s="289">
        <f t="shared" si="212"/>
        <v>9003001003</v>
      </c>
      <c r="J504" s="377" t="s">
        <v>102</v>
      </c>
      <c r="K504" s="39"/>
      <c r="L504" s="43"/>
      <c r="M504" s="43"/>
      <c r="N504" s="284" t="s">
        <v>48</v>
      </c>
      <c r="O504" s="67" t="s">
        <v>155</v>
      </c>
      <c r="P504" s="59">
        <f>+$P$502</f>
        <v>17</v>
      </c>
      <c r="Q504" s="363">
        <f>+VLOOKUP(N504,'[28]Indice Pilonas-Estructura'!$E$4:$P$37,12,)</f>
        <v>315582746.94106328</v>
      </c>
      <c r="R504" s="363">
        <f t="shared" si="227"/>
        <v>5364906697.9980755</v>
      </c>
      <c r="S504" s="108">
        <f t="shared" si="223"/>
        <v>5364906697.9980755</v>
      </c>
      <c r="T504" s="3"/>
      <c r="U504" s="3"/>
      <c r="V504" s="3"/>
      <c r="W504" s="408"/>
      <c r="X504" s="365">
        <f t="shared" si="204"/>
        <v>15545492921.117172</v>
      </c>
      <c r="Y504" s="365">
        <f t="shared" si="205"/>
        <v>787614839.73143435</v>
      </c>
      <c r="Z504" s="365">
        <f t="shared" si="206"/>
        <v>14639139.17978166</v>
      </c>
    </row>
    <row r="505" spans="1:26" s="23" customFormat="1" ht="15" customHeight="1">
      <c r="A505" s="72">
        <v>30</v>
      </c>
      <c r="B505" s="41">
        <f t="shared" si="207"/>
        <v>9</v>
      </c>
      <c r="C505" s="41">
        <f t="shared" si="208"/>
        <v>3</v>
      </c>
      <c r="D505" s="41">
        <f t="shared" si="220"/>
        <v>1</v>
      </c>
      <c r="E505" s="41">
        <f t="shared" si="215"/>
        <v>4</v>
      </c>
      <c r="F505" s="57" t="str">
        <f t="shared" si="209"/>
        <v>TRAMO ESTACIÓN INTERMEDIA LA VICTORIA A JUAN REY ALTERNATIVA 3</v>
      </c>
      <c r="G505" s="57" t="str">
        <f t="shared" si="210"/>
        <v>PILONAS - RAMAL LA VICTORIA A JUAN REY</v>
      </c>
      <c r="H505" s="57" t="str">
        <f t="shared" si="211"/>
        <v>ESTRUCTURA DE PILONAS</v>
      </c>
      <c r="I505" s="289">
        <f t="shared" si="212"/>
        <v>9003001004</v>
      </c>
      <c r="J505" s="377" t="s">
        <v>102</v>
      </c>
      <c r="K505" s="39"/>
      <c r="L505" s="43"/>
      <c r="M505" s="43"/>
      <c r="N505" s="284" t="s">
        <v>49</v>
      </c>
      <c r="O505" s="67" t="s">
        <v>155</v>
      </c>
      <c r="P505" s="59">
        <f>+$P$502</f>
        <v>17</v>
      </c>
      <c r="Q505" s="363">
        <f>+VLOOKUP(N505,'[28]Indice Pilonas-Estructura'!$E$4:$P$37,12,)</f>
        <v>861125.83410480351</v>
      </c>
      <c r="R505" s="363">
        <f t="shared" si="227"/>
        <v>14639139.17978166</v>
      </c>
      <c r="S505" s="108">
        <f t="shared" si="223"/>
        <v>14639139.17978166</v>
      </c>
      <c r="T505" s="3"/>
      <c r="U505" s="3"/>
      <c r="V505" s="3"/>
      <c r="W505" s="408"/>
      <c r="X505" s="365">
        <f t="shared" si="204"/>
        <v>15545492921.117172</v>
      </c>
      <c r="Y505" s="365">
        <f t="shared" si="205"/>
        <v>787614839.73143435</v>
      </c>
      <c r="Z505" s="365">
        <f t="shared" si="206"/>
        <v>787614839.73143435</v>
      </c>
    </row>
    <row r="506" spans="1:26" s="23" customFormat="1" ht="15" customHeight="1">
      <c r="A506" s="72">
        <v>31</v>
      </c>
      <c r="B506" s="41">
        <f t="shared" si="207"/>
        <v>9</v>
      </c>
      <c r="C506" s="41">
        <f t="shared" si="208"/>
        <v>3</v>
      </c>
      <c r="D506" s="41">
        <f t="shared" si="220"/>
        <v>2</v>
      </c>
      <c r="E506" s="41">
        <f t="shared" si="215"/>
        <v>0</v>
      </c>
      <c r="F506" s="57" t="str">
        <f t="shared" si="209"/>
        <v>TRAMO ESTACIÓN INTERMEDIA LA VICTORIA A JUAN REY ALTERNATIVA 3</v>
      </c>
      <c r="G506" s="57" t="str">
        <f t="shared" si="210"/>
        <v>PILONAS - RAMAL LA VICTORIA A JUAN REY</v>
      </c>
      <c r="H506" s="57" t="str">
        <f t="shared" si="211"/>
        <v>ESPACIO PÚBLICO PILONAS</v>
      </c>
      <c r="I506" s="289">
        <f t="shared" si="212"/>
        <v>9003002000</v>
      </c>
      <c r="J506" s="377" t="s">
        <v>102</v>
      </c>
      <c r="K506" s="39"/>
      <c r="L506" s="43"/>
      <c r="M506" s="43" t="s">
        <v>76</v>
      </c>
      <c r="N506" s="76"/>
      <c r="O506" s="67"/>
      <c r="P506" s="59"/>
      <c r="Q506" s="364"/>
      <c r="R506" s="406">
        <f>+T506</f>
        <v>787614839.73143435</v>
      </c>
      <c r="S506" s="108"/>
      <c r="T506" s="69">
        <f>Z506</f>
        <v>787614839.73143435</v>
      </c>
      <c r="U506" s="3"/>
      <c r="V506" s="3"/>
      <c r="W506" s="408"/>
      <c r="X506" s="365">
        <f t="shared" si="204"/>
        <v>15026981439.662073</v>
      </c>
      <c r="Y506" s="365">
        <f t="shared" si="205"/>
        <v>269103358.2763359</v>
      </c>
      <c r="Z506" s="365">
        <f t="shared" si="206"/>
        <v>787614839.73143435</v>
      </c>
    </row>
    <row r="507" spans="1:26" s="23" customFormat="1" ht="15" customHeight="1">
      <c r="A507" s="72">
        <v>32</v>
      </c>
      <c r="B507" s="41">
        <f t="shared" si="207"/>
        <v>9</v>
      </c>
      <c r="C507" s="41">
        <f t="shared" si="208"/>
        <v>3</v>
      </c>
      <c r="D507" s="41">
        <f t="shared" si="220"/>
        <v>2</v>
      </c>
      <c r="E507" s="41">
        <f t="shared" si="215"/>
        <v>1</v>
      </c>
      <c r="F507" s="57" t="str">
        <f t="shared" si="209"/>
        <v>TRAMO ESTACIÓN INTERMEDIA LA VICTORIA A JUAN REY ALTERNATIVA 3</v>
      </c>
      <c r="G507" s="57" t="str">
        <f t="shared" si="210"/>
        <v>PILONAS - RAMAL LA VICTORIA A JUAN REY</v>
      </c>
      <c r="H507" s="57" t="str">
        <f t="shared" si="211"/>
        <v>ESPACIO PÚBLICO PILONAS</v>
      </c>
      <c r="I507" s="289">
        <f t="shared" si="212"/>
        <v>9003002001</v>
      </c>
      <c r="J507" s="377" t="s">
        <v>102</v>
      </c>
      <c r="K507" s="39"/>
      <c r="L507" s="43"/>
      <c r="M507" s="43"/>
      <c r="N507" s="284" t="s">
        <v>304</v>
      </c>
      <c r="O507" s="59" t="s">
        <v>2</v>
      </c>
      <c r="P507" s="59">
        <f>+[27]Cantidades!$J$46</f>
        <v>2675.39</v>
      </c>
      <c r="Q507" s="363">
        <f>+VLOOKUP(N507,'[28]Indice Pilonas-Espacio Publico'!$E$6:$P$24,12,)</f>
        <v>193807.81174150255</v>
      </c>
      <c r="R507" s="363">
        <f t="shared" ref="R507:R508" si="228">+S507</f>
        <v>518511481.45509845</v>
      </c>
      <c r="S507" s="108">
        <f t="shared" si="223"/>
        <v>518511481.45509845</v>
      </c>
      <c r="T507" s="3"/>
      <c r="U507" s="3"/>
      <c r="V507" s="3"/>
      <c r="W507" s="408"/>
      <c r="X507" s="365">
        <f t="shared" si="204"/>
        <v>14757878081.385736</v>
      </c>
      <c r="Y507" s="365">
        <f t="shared" si="205"/>
        <v>18299439.233495984</v>
      </c>
      <c r="Z507" s="365">
        <f t="shared" si="206"/>
        <v>269103358.2763359</v>
      </c>
    </row>
    <row r="508" spans="1:26" s="23" customFormat="1" ht="15" customHeight="1">
      <c r="A508" s="72">
        <v>33</v>
      </c>
      <c r="B508" s="41">
        <f t="shared" si="207"/>
        <v>9</v>
      </c>
      <c r="C508" s="41">
        <f t="shared" si="208"/>
        <v>3</v>
      </c>
      <c r="D508" s="41">
        <f t="shared" si="220"/>
        <v>2</v>
      </c>
      <c r="E508" s="41">
        <f t="shared" si="215"/>
        <v>2</v>
      </c>
      <c r="F508" s="57" t="str">
        <f t="shared" si="209"/>
        <v>TRAMO ESTACIÓN INTERMEDIA LA VICTORIA A JUAN REY ALTERNATIVA 3</v>
      </c>
      <c r="G508" s="57" t="str">
        <f t="shared" si="210"/>
        <v>PILONAS - RAMAL LA VICTORIA A JUAN REY</v>
      </c>
      <c r="H508" s="57" t="str">
        <f t="shared" si="211"/>
        <v>ESPACIO PÚBLICO PILONAS</v>
      </c>
      <c r="I508" s="289">
        <f t="shared" si="212"/>
        <v>9003002002</v>
      </c>
      <c r="J508" s="377" t="s">
        <v>102</v>
      </c>
      <c r="K508" s="39"/>
      <c r="L508" s="43"/>
      <c r="M508" s="43"/>
      <c r="N508" s="284" t="s">
        <v>313</v>
      </c>
      <c r="O508" s="67" t="s">
        <v>2</v>
      </c>
      <c r="P508" s="59">
        <f>+$P$507</f>
        <v>2675.39</v>
      </c>
      <c r="Q508" s="108">
        <f>+VLOOKUP(N508,'[28]Indice Pilonas-Espacio Publico'!$E$6:$P$24,12,)</f>
        <v>100584.7215831471</v>
      </c>
      <c r="R508" s="363">
        <f t="shared" si="228"/>
        <v>269103358.2763359</v>
      </c>
      <c r="S508" s="108">
        <f t="shared" si="223"/>
        <v>269103358.2763359</v>
      </c>
      <c r="T508" s="3"/>
      <c r="U508" s="3"/>
      <c r="V508" s="3"/>
      <c r="W508" s="408"/>
      <c r="X508" s="365">
        <f t="shared" si="204"/>
        <v>14757878081.385736</v>
      </c>
      <c r="Y508" s="365">
        <f t="shared" si="205"/>
        <v>18299439.233495984</v>
      </c>
      <c r="Z508" s="365">
        <f t="shared" si="206"/>
        <v>18299439.233495984</v>
      </c>
    </row>
    <row r="509" spans="1:26" s="23" customFormat="1" ht="15" customHeight="1">
      <c r="A509" s="72">
        <v>26</v>
      </c>
      <c r="B509" s="41">
        <f t="shared" si="207"/>
        <v>9</v>
      </c>
      <c r="C509" s="41">
        <f t="shared" si="208"/>
        <v>4</v>
      </c>
      <c r="D509" s="41">
        <f t="shared" si="220"/>
        <v>0</v>
      </c>
      <c r="E509" s="41">
        <f t="shared" si="215"/>
        <v>0</v>
      </c>
      <c r="F509" s="57" t="str">
        <f t="shared" si="209"/>
        <v>TRAMO ESTACIÓN INTERMEDIA LA VICTORIA A JUAN REY ALTERNATIVA 3</v>
      </c>
      <c r="G509" s="57" t="str">
        <f t="shared" si="210"/>
        <v>SEÑALIZACIÓN Y SEMAFORIZACIÓN - RAMAL LA VICTORIA A JUAN REY</v>
      </c>
      <c r="H509" s="57" t="str">
        <f t="shared" si="211"/>
        <v>SEÑALIZACIÓN Y SEMAFORIZACIÓN</v>
      </c>
      <c r="I509" s="289">
        <f t="shared" si="212"/>
        <v>9004000000</v>
      </c>
      <c r="J509" s="377" t="s">
        <v>102</v>
      </c>
      <c r="K509" s="39"/>
      <c r="L509" s="43" t="s">
        <v>115</v>
      </c>
      <c r="M509" s="43"/>
      <c r="N509" s="76"/>
      <c r="O509" s="11"/>
      <c r="P509" s="55"/>
      <c r="Q509" s="108"/>
      <c r="R509" s="362">
        <f>+U509</f>
        <v>18299439.233495984</v>
      </c>
      <c r="S509" s="108"/>
      <c r="T509" s="3"/>
      <c r="U509" s="3">
        <f>Y509</f>
        <v>18299439.233495984</v>
      </c>
      <c r="V509" s="3"/>
      <c r="W509" s="408"/>
      <c r="X509" s="365">
        <f t="shared" si="204"/>
        <v>14757878081.385736</v>
      </c>
      <c r="Y509" s="365">
        <f t="shared" si="205"/>
        <v>18299439.233495984</v>
      </c>
      <c r="Z509" s="365">
        <f t="shared" si="206"/>
        <v>18299439.233495984</v>
      </c>
    </row>
    <row r="510" spans="1:26" s="280" customFormat="1" ht="15" customHeight="1">
      <c r="A510" s="292"/>
      <c r="B510" s="41">
        <f t="shared" si="207"/>
        <v>9</v>
      </c>
      <c r="C510" s="41">
        <f t="shared" si="208"/>
        <v>4</v>
      </c>
      <c r="D510" s="41">
        <f t="shared" si="220"/>
        <v>1</v>
      </c>
      <c r="E510" s="41">
        <f t="shared" si="215"/>
        <v>0</v>
      </c>
      <c r="F510" s="57" t="str">
        <f t="shared" si="209"/>
        <v>TRAMO ESTACIÓN INTERMEDIA LA VICTORIA A JUAN REY ALTERNATIVA 3</v>
      </c>
      <c r="G510" s="57" t="str">
        <f t="shared" si="210"/>
        <v>SEÑALIZACIÓN Y SEMAFORIZACIÓN - RAMAL LA VICTORIA A JUAN REY</v>
      </c>
      <c r="H510" s="57" t="str">
        <f t="shared" si="211"/>
        <v>SEÑALIZACIÓN Y SEMAFORIZACIÓN</v>
      </c>
      <c r="I510" s="289">
        <f t="shared" si="212"/>
        <v>9004001000</v>
      </c>
      <c r="J510" s="377" t="s">
        <v>102</v>
      </c>
      <c r="K510" s="283"/>
      <c r="L510" s="43"/>
      <c r="M510" s="43" t="s">
        <v>318</v>
      </c>
      <c r="N510" s="381"/>
      <c r="O510" s="278"/>
      <c r="P510" s="288"/>
      <c r="Q510" s="108"/>
      <c r="R510" s="362">
        <f>+T510</f>
        <v>18299439.233495984</v>
      </c>
      <c r="S510" s="108"/>
      <c r="T510" s="69">
        <f>Z510</f>
        <v>18299439.233495984</v>
      </c>
      <c r="U510" s="277"/>
      <c r="V510" s="277"/>
      <c r="W510" s="408"/>
      <c r="X510" s="365">
        <f t="shared" si="204"/>
        <v>14750348245.28335</v>
      </c>
      <c r="Y510" s="365">
        <f t="shared" si="205"/>
        <v>10769603.131109776</v>
      </c>
      <c r="Z510" s="365">
        <f t="shared" si="206"/>
        <v>18299439.233495984</v>
      </c>
    </row>
    <row r="511" spans="1:26" s="23" customFormat="1" ht="15" customHeight="1">
      <c r="A511" s="72">
        <v>38</v>
      </c>
      <c r="B511" s="41">
        <f t="shared" si="207"/>
        <v>9</v>
      </c>
      <c r="C511" s="41">
        <f t="shared" si="208"/>
        <v>4</v>
      </c>
      <c r="D511" s="41">
        <f t="shared" si="220"/>
        <v>1</v>
      </c>
      <c r="E511" s="41">
        <f t="shared" si="215"/>
        <v>1</v>
      </c>
      <c r="F511" s="57" t="str">
        <f t="shared" si="209"/>
        <v>TRAMO ESTACIÓN INTERMEDIA LA VICTORIA A JUAN REY ALTERNATIVA 3</v>
      </c>
      <c r="G511" s="57" t="str">
        <f t="shared" si="210"/>
        <v>SEÑALIZACIÓN Y SEMAFORIZACIÓN - RAMAL LA VICTORIA A JUAN REY</v>
      </c>
      <c r="H511" s="57" t="str">
        <f t="shared" si="211"/>
        <v>SEÑALIZACIÓN Y SEMAFORIZACIÓN</v>
      </c>
      <c r="I511" s="289">
        <f t="shared" si="212"/>
        <v>9004001001</v>
      </c>
      <c r="J511" s="377" t="s">
        <v>102</v>
      </c>
      <c r="K511" s="39"/>
      <c r="L511" s="43"/>
      <c r="M511" s="43"/>
      <c r="N511" s="284" t="s">
        <v>53</v>
      </c>
      <c r="O511" s="67" t="s">
        <v>69</v>
      </c>
      <c r="P511" s="59">
        <f>+[28]LongTramos!$H$26</f>
        <v>1</v>
      </c>
      <c r="Q511" s="363">
        <f>+VLOOKUP(N511,'[28]Indice Señaliza y Semaforizac'!$E$4:$P$17,12,)*[28]InfoGeneral!$E$30</f>
        <v>7529836.1023862083</v>
      </c>
      <c r="R511" s="363">
        <f t="shared" ref="R511:R512" si="229">+S511</f>
        <v>7529836.1023862083</v>
      </c>
      <c r="S511" s="108">
        <f t="shared" si="223"/>
        <v>7529836.1023862083</v>
      </c>
      <c r="T511" s="3"/>
      <c r="U511" s="3"/>
      <c r="V511" s="3"/>
      <c r="W511" s="408"/>
      <c r="X511" s="365">
        <f t="shared" si="204"/>
        <v>14739578642.152241</v>
      </c>
      <c r="Y511" s="365">
        <f t="shared" si="205"/>
        <v>1244863119.1708293</v>
      </c>
      <c r="Z511" s="365">
        <f t="shared" si="206"/>
        <v>10769603.131109776</v>
      </c>
    </row>
    <row r="512" spans="1:26" s="23" customFormat="1" ht="15" customHeight="1">
      <c r="A512" s="72">
        <v>41</v>
      </c>
      <c r="B512" s="41">
        <f t="shared" si="207"/>
        <v>9</v>
      </c>
      <c r="C512" s="41">
        <f t="shared" si="208"/>
        <v>4</v>
      </c>
      <c r="D512" s="41">
        <f t="shared" si="220"/>
        <v>1</v>
      </c>
      <c r="E512" s="41">
        <f t="shared" si="215"/>
        <v>2</v>
      </c>
      <c r="F512" s="57" t="str">
        <f t="shared" si="209"/>
        <v>TRAMO ESTACIÓN INTERMEDIA LA VICTORIA A JUAN REY ALTERNATIVA 3</v>
      </c>
      <c r="G512" s="57" t="str">
        <f t="shared" si="210"/>
        <v>SEÑALIZACIÓN Y SEMAFORIZACIÓN - RAMAL LA VICTORIA A JUAN REY</v>
      </c>
      <c r="H512" s="57" t="str">
        <f t="shared" si="211"/>
        <v>SEÑALIZACIÓN Y SEMAFORIZACIÓN</v>
      </c>
      <c r="I512" s="289">
        <f t="shared" si="212"/>
        <v>9004001002</v>
      </c>
      <c r="J512" s="377" t="s">
        <v>102</v>
      </c>
      <c r="K512" s="39"/>
      <c r="L512" s="43"/>
      <c r="M512" s="43"/>
      <c r="N512" s="284" t="s">
        <v>7</v>
      </c>
      <c r="O512" s="67" t="s">
        <v>69</v>
      </c>
      <c r="P512" s="59">
        <f>+[28]LongTramos!$H$26</f>
        <v>1</v>
      </c>
      <c r="Q512" s="363">
        <f>+VLOOKUP(N512,'[28]Indice Señaliza y Semaforizac'!$E$4:$P$17,12,)*[28]InfoGeneral!$E$30</f>
        <v>10769603.131109776</v>
      </c>
      <c r="R512" s="363">
        <f t="shared" si="229"/>
        <v>10769603.131109776</v>
      </c>
      <c r="S512" s="108">
        <f t="shared" si="223"/>
        <v>10769603.131109776</v>
      </c>
      <c r="T512" s="3"/>
      <c r="U512" s="3"/>
      <c r="V512" s="3"/>
      <c r="W512" s="408"/>
      <c r="X512" s="365">
        <f t="shared" si="204"/>
        <v>14739578642.152241</v>
      </c>
      <c r="Y512" s="365">
        <f t="shared" si="205"/>
        <v>1244863119.1708293</v>
      </c>
      <c r="Z512" s="365">
        <f t="shared" si="206"/>
        <v>1244863119.1708293</v>
      </c>
    </row>
    <row r="513" spans="1:26" s="23" customFormat="1" ht="15" customHeight="1">
      <c r="A513" s="72">
        <v>47</v>
      </c>
      <c r="B513" s="41">
        <f t="shared" si="207"/>
        <v>9</v>
      </c>
      <c r="C513" s="41">
        <f t="shared" si="208"/>
        <v>5</v>
      </c>
      <c r="D513" s="41">
        <f t="shared" si="220"/>
        <v>0</v>
      </c>
      <c r="E513" s="41">
        <f t="shared" si="215"/>
        <v>0</v>
      </c>
      <c r="F513" s="57" t="str">
        <f t="shared" si="209"/>
        <v>TRAMO ESTACIÓN INTERMEDIA LA VICTORIA A JUAN REY ALTERNATIVA 3</v>
      </c>
      <c r="G513" s="57" t="str">
        <f t="shared" si="210"/>
        <v>PAVIMENTOS - RAMAL LA VICTORIA A JUAN REY</v>
      </c>
      <c r="H513" s="57" t="str">
        <f t="shared" si="211"/>
        <v>PAVIMENTOS</v>
      </c>
      <c r="I513" s="289">
        <f t="shared" si="212"/>
        <v>9005000000</v>
      </c>
      <c r="J513" s="377" t="s">
        <v>102</v>
      </c>
      <c r="K513" s="39"/>
      <c r="L513" s="43" t="s">
        <v>116</v>
      </c>
      <c r="M513" s="43"/>
      <c r="N513" s="76"/>
      <c r="O513" s="67"/>
      <c r="P513" s="59"/>
      <c r="Q513" s="108"/>
      <c r="R513" s="362">
        <f>+U513</f>
        <v>1244863119.1708293</v>
      </c>
      <c r="S513" s="108"/>
      <c r="T513" s="3"/>
      <c r="U513" s="3">
        <f>Y513</f>
        <v>1244863119.1708293</v>
      </c>
      <c r="V513" s="3"/>
      <c r="W513" s="408"/>
      <c r="X513" s="365">
        <f t="shared" si="204"/>
        <v>14739578642.152241</v>
      </c>
      <c r="Y513" s="365">
        <f t="shared" si="205"/>
        <v>1244863119.1708293</v>
      </c>
      <c r="Z513" s="365">
        <f t="shared" si="206"/>
        <v>1244863119.1708293</v>
      </c>
    </row>
    <row r="514" spans="1:26" s="280" customFormat="1" ht="15" customHeight="1">
      <c r="A514" s="292"/>
      <c r="B514" s="41">
        <f t="shared" si="207"/>
        <v>9</v>
      </c>
      <c r="C514" s="41">
        <f t="shared" si="208"/>
        <v>5</v>
      </c>
      <c r="D514" s="41">
        <f t="shared" si="220"/>
        <v>1</v>
      </c>
      <c r="E514" s="41">
        <f t="shared" si="215"/>
        <v>0</v>
      </c>
      <c r="F514" s="57" t="str">
        <f t="shared" si="209"/>
        <v>TRAMO ESTACIÓN INTERMEDIA LA VICTORIA A JUAN REY ALTERNATIVA 3</v>
      </c>
      <c r="G514" s="57" t="str">
        <f t="shared" si="210"/>
        <v>PAVIMENTOS - RAMAL LA VICTORIA A JUAN REY</v>
      </c>
      <c r="H514" s="57" t="str">
        <f t="shared" si="211"/>
        <v>PAVIMENTOS</v>
      </c>
      <c r="I514" s="289">
        <f t="shared" si="212"/>
        <v>9005001000</v>
      </c>
      <c r="J514" s="377" t="s">
        <v>102</v>
      </c>
      <c r="K514" s="283"/>
      <c r="L514" s="43"/>
      <c r="M514" s="43" t="s">
        <v>319</v>
      </c>
      <c r="N514" s="381"/>
      <c r="O514" s="67"/>
      <c r="P514" s="59"/>
      <c r="Q514" s="108"/>
      <c r="R514" s="362">
        <f>+T514</f>
        <v>1244863119.1708293</v>
      </c>
      <c r="S514" s="108"/>
      <c r="T514" s="69">
        <f>Z514</f>
        <v>1244863119.1708293</v>
      </c>
      <c r="U514" s="277"/>
      <c r="V514" s="277"/>
      <c r="W514" s="408"/>
      <c r="X514" s="365">
        <f t="shared" si="204"/>
        <v>14195011878.326048</v>
      </c>
      <c r="Y514" s="365">
        <f t="shared" si="205"/>
        <v>700296355.34463573</v>
      </c>
      <c r="Z514" s="365">
        <f t="shared" si="206"/>
        <v>1244863119.1708293</v>
      </c>
    </row>
    <row r="515" spans="1:26" s="23" customFormat="1" ht="15" customHeight="1">
      <c r="A515" s="72">
        <v>9</v>
      </c>
      <c r="B515" s="41">
        <f t="shared" si="207"/>
        <v>9</v>
      </c>
      <c r="C515" s="41">
        <f t="shared" si="208"/>
        <v>5</v>
      </c>
      <c r="D515" s="41">
        <f t="shared" si="220"/>
        <v>1</v>
      </c>
      <c r="E515" s="41">
        <f t="shared" si="215"/>
        <v>1</v>
      </c>
      <c r="F515" s="57" t="str">
        <f t="shared" si="209"/>
        <v>TRAMO ESTACIÓN INTERMEDIA LA VICTORIA A JUAN REY ALTERNATIVA 3</v>
      </c>
      <c r="G515" s="57" t="str">
        <f t="shared" si="210"/>
        <v>PAVIMENTOS - RAMAL LA VICTORIA A JUAN REY</v>
      </c>
      <c r="H515" s="57" t="str">
        <f t="shared" si="211"/>
        <v>PAVIMENTOS</v>
      </c>
      <c r="I515" s="289">
        <f t="shared" si="212"/>
        <v>9005001001</v>
      </c>
      <c r="J515" s="377" t="s">
        <v>102</v>
      </c>
      <c r="K515" s="39"/>
      <c r="L515" s="40"/>
      <c r="M515" s="40"/>
      <c r="N515" s="284" t="s">
        <v>304</v>
      </c>
      <c r="O515" s="67" t="s">
        <v>2</v>
      </c>
      <c r="P515" s="288">
        <f>+[28]MemoriaPavimentos!$F$28</f>
        <v>4170.8982035928148</v>
      </c>
      <c r="Q515" s="363">
        <f>+VLOOKUP(N515,'[28]Indice Pavimentos'!$E$4:$P$26,12,)</f>
        <v>130563.4271671036</v>
      </c>
      <c r="R515" s="363">
        <f t="shared" ref="R515:R516" si="230">+S515</f>
        <v>544566763.82619369</v>
      </c>
      <c r="S515" s="108">
        <f t="shared" si="223"/>
        <v>544566763.82619369</v>
      </c>
      <c r="T515" s="3"/>
      <c r="U515" s="3"/>
      <c r="V515" s="3"/>
      <c r="W515" s="408"/>
      <c r="X515" s="365">
        <f t="shared" si="204"/>
        <v>13494715522.981413</v>
      </c>
      <c r="Y515" s="365">
        <f t="shared" si="205"/>
        <v>156189275.30152136</v>
      </c>
      <c r="Z515" s="365">
        <f t="shared" si="206"/>
        <v>700296355.34463573</v>
      </c>
    </row>
    <row r="516" spans="1:26" s="23" customFormat="1" ht="15" customHeight="1">
      <c r="A516" s="72">
        <v>9</v>
      </c>
      <c r="B516" s="41">
        <f t="shared" si="207"/>
        <v>9</v>
      </c>
      <c r="C516" s="41">
        <f t="shared" si="208"/>
        <v>5</v>
      </c>
      <c r="D516" s="41">
        <f t="shared" si="220"/>
        <v>1</v>
      </c>
      <c r="E516" s="41">
        <f t="shared" si="215"/>
        <v>2</v>
      </c>
      <c r="F516" s="57" t="str">
        <f t="shared" si="209"/>
        <v>TRAMO ESTACIÓN INTERMEDIA LA VICTORIA A JUAN REY ALTERNATIVA 3</v>
      </c>
      <c r="G516" s="57" t="str">
        <f t="shared" si="210"/>
        <v>PAVIMENTOS - RAMAL LA VICTORIA A JUAN REY</v>
      </c>
      <c r="H516" s="57" t="str">
        <f t="shared" si="211"/>
        <v>PAVIMENTOS</v>
      </c>
      <c r="I516" s="289">
        <f t="shared" si="212"/>
        <v>9005001002</v>
      </c>
      <c r="J516" s="377" t="s">
        <v>102</v>
      </c>
      <c r="K516" s="39"/>
      <c r="L516" s="40"/>
      <c r="M516" s="40"/>
      <c r="N516" s="284" t="s">
        <v>71</v>
      </c>
      <c r="O516" s="67" t="s">
        <v>2</v>
      </c>
      <c r="P516" s="288">
        <f>+[28]MemoriaPavimentos!$F$28</f>
        <v>4170.8982035928148</v>
      </c>
      <c r="Q516" s="363">
        <f>+VLOOKUP(N516,'[28]Indice Pavimentos'!$E$4:$P$26,12,)</f>
        <v>167900.6106505788</v>
      </c>
      <c r="R516" s="363">
        <f t="shared" si="230"/>
        <v>700296355.34463573</v>
      </c>
      <c r="S516" s="108">
        <f t="shared" si="223"/>
        <v>700296355.34463573</v>
      </c>
      <c r="T516" s="3"/>
      <c r="U516" s="3"/>
      <c r="V516" s="3"/>
      <c r="W516" s="408"/>
      <c r="X516" s="365">
        <f t="shared" si="204"/>
        <v>13494715522.981413</v>
      </c>
      <c r="Y516" s="365">
        <f t="shared" si="205"/>
        <v>156189275.30152136</v>
      </c>
      <c r="Z516" s="365">
        <f t="shared" si="206"/>
        <v>156189275.30152136</v>
      </c>
    </row>
    <row r="517" spans="1:26" s="23" customFormat="1" ht="15" customHeight="1">
      <c r="A517" s="72">
        <v>47</v>
      </c>
      <c r="B517" s="41">
        <f t="shared" si="207"/>
        <v>9</v>
      </c>
      <c r="C517" s="41">
        <f t="shared" si="208"/>
        <v>6</v>
      </c>
      <c r="D517" s="41">
        <f t="shared" si="220"/>
        <v>0</v>
      </c>
      <c r="E517" s="41">
        <f t="shared" si="215"/>
        <v>0</v>
      </c>
      <c r="F517" s="57" t="str">
        <f t="shared" si="209"/>
        <v>TRAMO ESTACIÓN INTERMEDIA LA VICTORIA A JUAN REY ALTERNATIVA 3</v>
      </c>
      <c r="G517" s="57" t="str">
        <f t="shared" si="210"/>
        <v>ARQUEOLOGÍA - RAMAL LA VICTORIA A JUAN REY</v>
      </c>
      <c r="H517" s="57" t="str">
        <f t="shared" si="211"/>
        <v>ARQUEOLOGÍA</v>
      </c>
      <c r="I517" s="289">
        <f t="shared" si="212"/>
        <v>9006000000</v>
      </c>
      <c r="J517" s="377" t="s">
        <v>102</v>
      </c>
      <c r="K517" s="39"/>
      <c r="L517" s="43" t="s">
        <v>117</v>
      </c>
      <c r="M517" s="43"/>
      <c r="N517" s="76"/>
      <c r="O517" s="67"/>
      <c r="P517" s="59"/>
      <c r="Q517" s="108"/>
      <c r="R517" s="362">
        <f>+U517</f>
        <v>156189275.30152136</v>
      </c>
      <c r="S517" s="108"/>
      <c r="T517" s="3"/>
      <c r="U517" s="3">
        <f>Y517</f>
        <v>156189275.30152136</v>
      </c>
      <c r="V517" s="3"/>
      <c r="W517" s="408"/>
      <c r="X517" s="365">
        <f t="shared" si="204"/>
        <v>13494715522.981413</v>
      </c>
      <c r="Y517" s="365">
        <f t="shared" si="205"/>
        <v>156189275.30152136</v>
      </c>
      <c r="Z517" s="365">
        <f t="shared" si="206"/>
        <v>156189275.30152136</v>
      </c>
    </row>
    <row r="518" spans="1:26" s="280" customFormat="1" ht="15" customHeight="1">
      <c r="A518" s="292"/>
      <c r="B518" s="41">
        <f t="shared" si="207"/>
        <v>9</v>
      </c>
      <c r="C518" s="41">
        <f t="shared" si="208"/>
        <v>6</v>
      </c>
      <c r="D518" s="41">
        <f t="shared" si="220"/>
        <v>1</v>
      </c>
      <c r="E518" s="41">
        <f t="shared" si="215"/>
        <v>0</v>
      </c>
      <c r="F518" s="57" t="str">
        <f t="shared" si="209"/>
        <v>TRAMO ESTACIÓN INTERMEDIA LA VICTORIA A JUAN REY ALTERNATIVA 3</v>
      </c>
      <c r="G518" s="57" t="str">
        <f t="shared" si="210"/>
        <v>ARQUEOLOGÍA - RAMAL LA VICTORIA A JUAN REY</v>
      </c>
      <c r="H518" s="57" t="str">
        <f t="shared" si="211"/>
        <v>ARQUEOLOGÍA</v>
      </c>
      <c r="I518" s="289">
        <f t="shared" si="212"/>
        <v>9006001000</v>
      </c>
      <c r="J518" s="377" t="s">
        <v>102</v>
      </c>
      <c r="K518" s="283"/>
      <c r="L518" s="43"/>
      <c r="M518" s="43" t="s">
        <v>320</v>
      </c>
      <c r="N518" s="381"/>
      <c r="O518" s="67"/>
      <c r="P518" s="59"/>
      <c r="Q518" s="108"/>
      <c r="R518" s="362">
        <f>+T518</f>
        <v>156189275.30152136</v>
      </c>
      <c r="S518" s="108"/>
      <c r="T518" s="69">
        <f>Z518</f>
        <v>156189275.30152136</v>
      </c>
      <c r="U518" s="277"/>
      <c r="V518" s="277"/>
      <c r="W518" s="408"/>
      <c r="X518" s="365">
        <f t="shared" si="204"/>
        <v>13338526247.679892</v>
      </c>
      <c r="Y518" s="365">
        <f t="shared" si="205"/>
        <v>11739935727.679892</v>
      </c>
      <c r="Z518" s="365">
        <f t="shared" si="206"/>
        <v>156189275.30152136</v>
      </c>
    </row>
    <row r="519" spans="1:26" s="23" customFormat="1" ht="15" customHeight="1">
      <c r="A519" s="72">
        <v>9</v>
      </c>
      <c r="B519" s="41">
        <f t="shared" si="207"/>
        <v>9</v>
      </c>
      <c r="C519" s="41">
        <f t="shared" si="208"/>
        <v>6</v>
      </c>
      <c r="D519" s="41">
        <f t="shared" si="220"/>
        <v>1</v>
      </c>
      <c r="E519" s="41">
        <f t="shared" si="215"/>
        <v>1</v>
      </c>
      <c r="F519" s="57" t="str">
        <f t="shared" si="209"/>
        <v>TRAMO ESTACIÓN INTERMEDIA LA VICTORIA A JUAN REY ALTERNATIVA 3</v>
      </c>
      <c r="G519" s="57" t="str">
        <f t="shared" si="210"/>
        <v>ARQUEOLOGÍA - RAMAL LA VICTORIA A JUAN REY</v>
      </c>
      <c r="H519" s="57" t="str">
        <f t="shared" si="211"/>
        <v>ARQUEOLOGÍA</v>
      </c>
      <c r="I519" s="289">
        <f t="shared" si="212"/>
        <v>9006001001</v>
      </c>
      <c r="J519" s="377" t="s">
        <v>102</v>
      </c>
      <c r="K519" s="39"/>
      <c r="L519" s="40"/>
      <c r="M519" s="40"/>
      <c r="N519" s="284" t="s">
        <v>52</v>
      </c>
      <c r="O519" s="67" t="s">
        <v>154</v>
      </c>
      <c r="P519" s="288">
        <f>[28]LongTramos!$H$26</f>
        <v>1</v>
      </c>
      <c r="Q519" s="363">
        <f>+'[28]Indice Arqueologia'!$O$14*[28]InfoGeneral!$E$30</f>
        <v>156189275.30152136</v>
      </c>
      <c r="R519" s="363">
        <f>+S519</f>
        <v>156189275.30152136</v>
      </c>
      <c r="S519" s="108">
        <f t="shared" si="223"/>
        <v>156189275.30152136</v>
      </c>
      <c r="T519" s="3"/>
      <c r="U519" s="3"/>
      <c r="V519" s="3"/>
      <c r="W519" s="408"/>
      <c r="X519" s="365">
        <f t="shared" ref="X519:X540" si="231">+IF(C522&gt;C523,S522,X520+S521)</f>
        <v>13338526247.679892</v>
      </c>
      <c r="Y519" s="365">
        <f t="shared" ref="Y519:Y540" si="232">+IF(D521&gt;D522,S521,Y520+S521)</f>
        <v>11739935727.679892</v>
      </c>
      <c r="Z519" s="365">
        <f t="shared" ref="Z519:Z540" si="233">+IF(E520&gt;E521,S520,Z520+S520)</f>
        <v>11096371144.645758</v>
      </c>
    </row>
    <row r="520" spans="1:26" s="71" customFormat="1" ht="15" customHeight="1">
      <c r="A520" s="72">
        <v>7</v>
      </c>
      <c r="B520" s="41">
        <f t="shared" ref="B520:B554" si="234">+IF(K520="",B519,B519+1)</f>
        <v>9</v>
      </c>
      <c r="C520" s="41">
        <f t="shared" ref="C520:C554" si="235">+IF(B520=B519,IF(L520="",C519,C519+1),0)</f>
        <v>7</v>
      </c>
      <c r="D520" s="41">
        <f t="shared" si="220"/>
        <v>0</v>
      </c>
      <c r="E520" s="41">
        <f t="shared" si="215"/>
        <v>0</v>
      </c>
      <c r="F520" s="57" t="str">
        <f t="shared" ref="F520:F554" si="236">+IF(K520="",F519,K520)</f>
        <v>TRAMO ESTACIÓN INTERMEDIA LA VICTORIA A JUAN REY ALTERNATIVA 3</v>
      </c>
      <c r="G520" s="57" t="str">
        <f t="shared" ref="G520:G554" si="237">+IF(L520="",G519,L520)</f>
        <v>ESTACIÓN RETORNO JUAN REY</v>
      </c>
      <c r="H520" s="57" t="str">
        <f t="shared" ref="H520:H554" si="238">+IF(G520=G519,IF(M520="",H519,M520),H521)</f>
        <v>EDIFICACIÓN - ESTACIÓN JUAN REY</v>
      </c>
      <c r="I520" s="289">
        <f t="shared" ref="I520:I554" si="239">+E520+D520*1000+C520*1000000+B520*1000000000</f>
        <v>9007000000</v>
      </c>
      <c r="J520" s="377" t="s">
        <v>102</v>
      </c>
      <c r="K520" s="42"/>
      <c r="L520" s="43" t="s">
        <v>82</v>
      </c>
      <c r="M520" s="44"/>
      <c r="N520" s="78"/>
      <c r="O520" s="38"/>
      <c r="P520" s="56"/>
      <c r="Q520" s="362"/>
      <c r="R520" s="362">
        <f>+U520</f>
        <v>11739935727.679892</v>
      </c>
      <c r="S520" s="362"/>
      <c r="T520" s="69"/>
      <c r="U520" s="69">
        <f>Y520</f>
        <v>11739935727.679892</v>
      </c>
      <c r="V520" s="69"/>
      <c r="W520" s="407"/>
      <c r="X520" s="365">
        <f t="shared" si="231"/>
        <v>13338526247.679892</v>
      </c>
      <c r="Y520" s="365">
        <f t="shared" si="232"/>
        <v>11739935727.679892</v>
      </c>
      <c r="Z520" s="365">
        <f t="shared" si="233"/>
        <v>11096371144.645758</v>
      </c>
    </row>
    <row r="521" spans="1:26" s="71" customFormat="1" ht="15" customHeight="1">
      <c r="A521" s="72">
        <v>8</v>
      </c>
      <c r="B521" s="41">
        <f t="shared" si="234"/>
        <v>9</v>
      </c>
      <c r="C521" s="41">
        <f t="shared" si="235"/>
        <v>7</v>
      </c>
      <c r="D521" s="41">
        <f t="shared" si="220"/>
        <v>1</v>
      </c>
      <c r="E521" s="41">
        <f t="shared" ref="E521:E554" si="240">+IF(D521=D520,IF(N521="",E520,E520+1),0)</f>
        <v>0</v>
      </c>
      <c r="F521" s="57" t="str">
        <f t="shared" si="236"/>
        <v>TRAMO ESTACIÓN INTERMEDIA LA VICTORIA A JUAN REY ALTERNATIVA 3</v>
      </c>
      <c r="G521" s="57" t="str">
        <f t="shared" si="237"/>
        <v>ESTACIÓN RETORNO JUAN REY</v>
      </c>
      <c r="H521" s="57" t="str">
        <f t="shared" si="238"/>
        <v>EDIFICACIÓN - ESTACIÓN JUAN REY</v>
      </c>
      <c r="I521" s="289">
        <f t="shared" si="239"/>
        <v>9007001000</v>
      </c>
      <c r="J521" s="377" t="s">
        <v>102</v>
      </c>
      <c r="K521" s="42"/>
      <c r="L521" s="43"/>
      <c r="M521" s="43" t="s">
        <v>118</v>
      </c>
      <c r="N521" s="78"/>
      <c r="O521" s="38"/>
      <c r="P521" s="56"/>
      <c r="Q521" s="362"/>
      <c r="R521" s="362">
        <f>+T521</f>
        <v>11096371144.645758</v>
      </c>
      <c r="S521" s="362"/>
      <c r="T521" s="69">
        <f>Z521</f>
        <v>11096371144.645758</v>
      </c>
      <c r="U521" s="69"/>
      <c r="V521" s="69"/>
      <c r="W521" s="407"/>
      <c r="X521" s="365">
        <f t="shared" si="231"/>
        <v>12673765810.737659</v>
      </c>
      <c r="Y521" s="365">
        <f t="shared" si="232"/>
        <v>11075175290.737659</v>
      </c>
      <c r="Z521" s="365">
        <f t="shared" si="233"/>
        <v>11096371144.645758</v>
      </c>
    </row>
    <row r="522" spans="1:26" s="23" customFormat="1" ht="15" customHeight="1">
      <c r="A522" s="72">
        <v>9</v>
      </c>
      <c r="B522" s="41">
        <f t="shared" si="234"/>
        <v>9</v>
      </c>
      <c r="C522" s="41">
        <f t="shared" si="235"/>
        <v>7</v>
      </c>
      <c r="D522" s="41">
        <f t="shared" si="220"/>
        <v>1</v>
      </c>
      <c r="E522" s="41">
        <f t="shared" si="240"/>
        <v>1</v>
      </c>
      <c r="F522" s="57" t="str">
        <f t="shared" si="236"/>
        <v>TRAMO ESTACIÓN INTERMEDIA LA VICTORIA A JUAN REY ALTERNATIVA 3</v>
      </c>
      <c r="G522" s="57" t="str">
        <f t="shared" si="237"/>
        <v>ESTACIÓN RETORNO JUAN REY</v>
      </c>
      <c r="H522" s="57" t="str">
        <f t="shared" si="238"/>
        <v>EDIFICACIÓN - ESTACIÓN JUAN REY</v>
      </c>
      <c r="I522" s="289">
        <f t="shared" si="239"/>
        <v>9007001001</v>
      </c>
      <c r="J522" s="377" t="s">
        <v>102</v>
      </c>
      <c r="K522" s="39"/>
      <c r="L522" s="40"/>
      <c r="M522" s="40"/>
      <c r="N522" s="284" t="s">
        <v>304</v>
      </c>
      <c r="O522" s="55" t="s">
        <v>2</v>
      </c>
      <c r="P522" s="55">
        <f>+[32]Cantidades!$J$49</f>
        <v>2112</v>
      </c>
      <c r="Q522" s="363">
        <f>+VLOOKUP(N522,'[28]Indice Estaciones-Edificaciones'!E$4:P$550,12,FALSE)</f>
        <v>314753.99476431432</v>
      </c>
      <c r="R522" s="363">
        <f t="shared" ref="R522:R532" si="241">+S522</f>
        <v>664760436.94223189</v>
      </c>
      <c r="S522" s="108">
        <f t="shared" ref="S522:S536" si="242">+P522*Q522</f>
        <v>664760436.94223189</v>
      </c>
      <c r="T522" s="3"/>
      <c r="U522" s="3"/>
      <c r="V522" s="3"/>
      <c r="W522" s="408"/>
      <c r="X522" s="365">
        <f t="shared" si="231"/>
        <v>10338513544.304407</v>
      </c>
      <c r="Y522" s="365">
        <f t="shared" si="232"/>
        <v>8739923024.3044071</v>
      </c>
      <c r="Z522" s="365">
        <f t="shared" si="233"/>
        <v>10431610707.703526</v>
      </c>
    </row>
    <row r="523" spans="1:26" s="23" customFormat="1" ht="15" customHeight="1">
      <c r="A523" s="72">
        <v>9</v>
      </c>
      <c r="B523" s="41">
        <f t="shared" si="234"/>
        <v>9</v>
      </c>
      <c r="C523" s="41">
        <f t="shared" si="235"/>
        <v>7</v>
      </c>
      <c r="D523" s="41">
        <f t="shared" si="220"/>
        <v>1</v>
      </c>
      <c r="E523" s="41">
        <f t="shared" si="240"/>
        <v>2</v>
      </c>
      <c r="F523" s="57" t="str">
        <f t="shared" si="236"/>
        <v>TRAMO ESTACIÓN INTERMEDIA LA VICTORIA A JUAN REY ALTERNATIVA 3</v>
      </c>
      <c r="G523" s="57" t="str">
        <f t="shared" si="237"/>
        <v>ESTACIÓN RETORNO JUAN REY</v>
      </c>
      <c r="H523" s="57" t="str">
        <f t="shared" si="238"/>
        <v>EDIFICACIÓN - ESTACIÓN JUAN REY</v>
      </c>
      <c r="I523" s="289">
        <f t="shared" si="239"/>
        <v>9007001002</v>
      </c>
      <c r="J523" s="377" t="s">
        <v>102</v>
      </c>
      <c r="K523" s="39"/>
      <c r="L523" s="40"/>
      <c r="M523" s="40"/>
      <c r="N523" s="284" t="s">
        <v>47</v>
      </c>
      <c r="O523" s="11" t="s">
        <v>2</v>
      </c>
      <c r="P523" s="55">
        <f>+$P$522</f>
        <v>2112</v>
      </c>
      <c r="Q523" s="363">
        <f>+VLOOKUP(N523,'[28]Indice Estaciones-Edificaciones'!E$4:P$550,12,FALSE)</f>
        <v>1105706.5655460474</v>
      </c>
      <c r="R523" s="363">
        <f t="shared" si="241"/>
        <v>2335252266.4332523</v>
      </c>
      <c r="S523" s="108">
        <f t="shared" si="242"/>
        <v>2335252266.4332523</v>
      </c>
      <c r="T523" s="3"/>
      <c r="U523" s="3"/>
      <c r="V523" s="3"/>
      <c r="W523" s="408"/>
      <c r="X523" s="365">
        <f t="shared" si="231"/>
        <v>7945980645.9094543</v>
      </c>
      <c r="Y523" s="365">
        <f t="shared" si="232"/>
        <v>6347390125.9094543</v>
      </c>
      <c r="Z523" s="365">
        <f t="shared" si="233"/>
        <v>8096358441.2702732</v>
      </c>
    </row>
    <row r="524" spans="1:26" s="23" customFormat="1" ht="15" customHeight="1">
      <c r="A524" s="72">
        <v>9</v>
      </c>
      <c r="B524" s="41">
        <f t="shared" si="234"/>
        <v>9</v>
      </c>
      <c r="C524" s="41">
        <f t="shared" si="235"/>
        <v>7</v>
      </c>
      <c r="D524" s="41">
        <f t="shared" si="220"/>
        <v>1</v>
      </c>
      <c r="E524" s="41">
        <f t="shared" si="240"/>
        <v>3</v>
      </c>
      <c r="F524" s="57" t="str">
        <f t="shared" si="236"/>
        <v>TRAMO ESTACIÓN INTERMEDIA LA VICTORIA A JUAN REY ALTERNATIVA 3</v>
      </c>
      <c r="G524" s="57" t="str">
        <f t="shared" si="237"/>
        <v>ESTACIÓN RETORNO JUAN REY</v>
      </c>
      <c r="H524" s="57" t="str">
        <f t="shared" si="238"/>
        <v>EDIFICACIÓN - ESTACIÓN JUAN REY</v>
      </c>
      <c r="I524" s="289">
        <f t="shared" si="239"/>
        <v>9007001003</v>
      </c>
      <c r="J524" s="377" t="s">
        <v>102</v>
      </c>
      <c r="K524" s="39"/>
      <c r="L524" s="40"/>
      <c r="M524" s="40"/>
      <c r="N524" s="284" t="s">
        <v>48</v>
      </c>
      <c r="O524" s="11" t="s">
        <v>2</v>
      </c>
      <c r="P524" s="55">
        <f t="shared" ref="P524:P532" si="243">+$P$522</f>
        <v>2112</v>
      </c>
      <c r="Q524" s="363">
        <f>+VLOOKUP(N524,'[28]Indice Estaciones-Edificaciones'!E$4:P$550,12,FALSE)</f>
        <v>1132828.0768915494</v>
      </c>
      <c r="R524" s="363">
        <f t="shared" si="241"/>
        <v>2392532898.3949523</v>
      </c>
      <c r="S524" s="108">
        <f t="shared" si="242"/>
        <v>2392532898.3949523</v>
      </c>
      <c r="T524" s="3"/>
      <c r="U524" s="3"/>
      <c r="V524" s="3"/>
      <c r="W524" s="408"/>
      <c r="X524" s="365">
        <f t="shared" si="231"/>
        <v>4491121071.2567234</v>
      </c>
      <c r="Y524" s="365">
        <f t="shared" si="232"/>
        <v>2892530551.2567234</v>
      </c>
      <c r="Z524" s="365">
        <f t="shared" si="233"/>
        <v>5703825542.8753204</v>
      </c>
    </row>
    <row r="525" spans="1:26" s="280" customFormat="1" ht="15" customHeight="1">
      <c r="A525" s="292"/>
      <c r="B525" s="41">
        <f t="shared" si="234"/>
        <v>9</v>
      </c>
      <c r="C525" s="41">
        <f t="shared" si="235"/>
        <v>7</v>
      </c>
      <c r="D525" s="41">
        <f t="shared" si="220"/>
        <v>1</v>
      </c>
      <c r="E525" s="41">
        <f t="shared" si="240"/>
        <v>4</v>
      </c>
      <c r="F525" s="57" t="str">
        <f t="shared" si="236"/>
        <v>TRAMO ESTACIÓN INTERMEDIA LA VICTORIA A JUAN REY ALTERNATIVA 3</v>
      </c>
      <c r="G525" s="57" t="str">
        <f t="shared" si="237"/>
        <v>ESTACIÓN RETORNO JUAN REY</v>
      </c>
      <c r="H525" s="57" t="str">
        <f t="shared" si="238"/>
        <v>EDIFICACIÓN - ESTACIÓN JUAN REY</v>
      </c>
      <c r="I525" s="289">
        <f t="shared" si="239"/>
        <v>9007001004</v>
      </c>
      <c r="J525" s="377" t="s">
        <v>102</v>
      </c>
      <c r="K525" s="283"/>
      <c r="L525" s="284"/>
      <c r="M525" s="284"/>
      <c r="N525" s="284" t="s">
        <v>64</v>
      </c>
      <c r="O525" s="278" t="s">
        <v>2</v>
      </c>
      <c r="P525" s="288">
        <f t="shared" si="243"/>
        <v>2112</v>
      </c>
      <c r="Q525" s="363">
        <f>+VLOOKUP(N525,'[28]Indice Estaciones-Edificaciones'!E$4:P$550,12,FALSE)</f>
        <v>1635823.6622408764</v>
      </c>
      <c r="R525" s="363">
        <f t="shared" si="241"/>
        <v>3454859574.6527309</v>
      </c>
      <c r="S525" s="108">
        <f t="shared" si="242"/>
        <v>3454859574.6527309</v>
      </c>
      <c r="T525" s="277"/>
      <c r="U525" s="277"/>
      <c r="V525" s="277"/>
      <c r="W525" s="408"/>
      <c r="X525" s="365">
        <f t="shared" si="231"/>
        <v>4166195494.2141371</v>
      </c>
      <c r="Y525" s="365">
        <f t="shared" si="232"/>
        <v>2567604974.2141371</v>
      </c>
      <c r="Z525" s="365">
        <f t="shared" si="233"/>
        <v>2248965968.2225895</v>
      </c>
    </row>
    <row r="526" spans="1:26" s="280" customFormat="1" ht="15" customHeight="1">
      <c r="A526" s="292"/>
      <c r="B526" s="41">
        <f t="shared" si="234"/>
        <v>9</v>
      </c>
      <c r="C526" s="41">
        <f t="shared" si="235"/>
        <v>7</v>
      </c>
      <c r="D526" s="41">
        <f t="shared" si="220"/>
        <v>1</v>
      </c>
      <c r="E526" s="41">
        <f t="shared" si="240"/>
        <v>5</v>
      </c>
      <c r="F526" s="57" t="str">
        <f t="shared" si="236"/>
        <v>TRAMO ESTACIÓN INTERMEDIA LA VICTORIA A JUAN REY ALTERNATIVA 3</v>
      </c>
      <c r="G526" s="57" t="str">
        <f t="shared" si="237"/>
        <v>ESTACIÓN RETORNO JUAN REY</v>
      </c>
      <c r="H526" s="57" t="str">
        <f t="shared" si="238"/>
        <v>EDIFICACIÓN - ESTACIÓN JUAN REY</v>
      </c>
      <c r="I526" s="289">
        <f t="shared" si="239"/>
        <v>9007001005</v>
      </c>
      <c r="J526" s="377" t="s">
        <v>102</v>
      </c>
      <c r="K526" s="283"/>
      <c r="L526" s="284"/>
      <c r="M526" s="284"/>
      <c r="N526" s="284" t="s">
        <v>66</v>
      </c>
      <c r="O526" s="278" t="s">
        <v>2</v>
      </c>
      <c r="P526" s="288">
        <f t="shared" si="243"/>
        <v>2112</v>
      </c>
      <c r="Q526" s="363">
        <f>+VLOOKUP(N526,'[28]Indice Estaciones-Edificaciones'!E$4:P$550,12,FALSE)</f>
        <v>153847.33761486085</v>
      </c>
      <c r="R526" s="363">
        <f t="shared" si="241"/>
        <v>324925577.04258609</v>
      </c>
      <c r="S526" s="108">
        <f t="shared" si="242"/>
        <v>324925577.04258609</v>
      </c>
      <c r="T526" s="277"/>
      <c r="U526" s="277"/>
      <c r="V526" s="277"/>
      <c r="W526" s="408"/>
      <c r="X526" s="365">
        <f t="shared" si="231"/>
        <v>3904082413.4090071</v>
      </c>
      <c r="Y526" s="365">
        <f t="shared" si="232"/>
        <v>2305491893.4090071</v>
      </c>
      <c r="Z526" s="365">
        <f t="shared" si="233"/>
        <v>1924040391.1800032</v>
      </c>
    </row>
    <row r="527" spans="1:26" s="23" customFormat="1" ht="15" customHeight="1">
      <c r="A527" s="72">
        <v>9</v>
      </c>
      <c r="B527" s="41">
        <f t="shared" si="234"/>
        <v>9</v>
      </c>
      <c r="C527" s="41">
        <f t="shared" si="235"/>
        <v>7</v>
      </c>
      <c r="D527" s="41">
        <f t="shared" si="220"/>
        <v>1</v>
      </c>
      <c r="E527" s="41">
        <f t="shared" si="240"/>
        <v>6</v>
      </c>
      <c r="F527" s="57" t="str">
        <f t="shared" si="236"/>
        <v>TRAMO ESTACIÓN INTERMEDIA LA VICTORIA A JUAN REY ALTERNATIVA 3</v>
      </c>
      <c r="G527" s="57" t="str">
        <f t="shared" si="237"/>
        <v>ESTACIÓN RETORNO JUAN REY</v>
      </c>
      <c r="H527" s="57" t="str">
        <f t="shared" si="238"/>
        <v>EDIFICACIÓN - ESTACIÓN JUAN REY</v>
      </c>
      <c r="I527" s="289">
        <f t="shared" si="239"/>
        <v>9007001006</v>
      </c>
      <c r="J527" s="377" t="s">
        <v>102</v>
      </c>
      <c r="K527" s="39"/>
      <c r="L527" s="40"/>
      <c r="M527" s="40"/>
      <c r="N527" s="284" t="s">
        <v>67</v>
      </c>
      <c r="O527" s="11" t="s">
        <v>2</v>
      </c>
      <c r="P527" s="55">
        <f t="shared" si="243"/>
        <v>2112</v>
      </c>
      <c r="Q527" s="363">
        <f>+VLOOKUP(N527,'[28]Indice Estaciones-Edificaciones'!E$4:P$550,12,FALSE)</f>
        <v>124106.57235091378</v>
      </c>
      <c r="R527" s="363">
        <f t="shared" si="241"/>
        <v>262113080.80512989</v>
      </c>
      <c r="S527" s="108">
        <f t="shared" si="242"/>
        <v>262113080.80512989</v>
      </c>
      <c r="T527" s="3"/>
      <c r="U527" s="3"/>
      <c r="V527" s="3"/>
      <c r="W527" s="408"/>
      <c r="X527" s="365">
        <f t="shared" si="231"/>
        <v>3812550420.9210958</v>
      </c>
      <c r="Y527" s="365">
        <f t="shared" si="232"/>
        <v>2213959900.9210958</v>
      </c>
      <c r="Z527" s="365">
        <f t="shared" si="233"/>
        <v>1661927310.3748734</v>
      </c>
    </row>
    <row r="528" spans="1:26" s="23" customFormat="1" ht="15" customHeight="1">
      <c r="A528" s="72">
        <v>9</v>
      </c>
      <c r="B528" s="41">
        <f t="shared" si="234"/>
        <v>9</v>
      </c>
      <c r="C528" s="41">
        <f t="shared" si="235"/>
        <v>7</v>
      </c>
      <c r="D528" s="41">
        <f t="shared" si="220"/>
        <v>1</v>
      </c>
      <c r="E528" s="41">
        <f t="shared" si="240"/>
        <v>7</v>
      </c>
      <c r="F528" s="57" t="str">
        <f t="shared" si="236"/>
        <v>TRAMO ESTACIÓN INTERMEDIA LA VICTORIA A JUAN REY ALTERNATIVA 3</v>
      </c>
      <c r="G528" s="57" t="str">
        <f t="shared" si="237"/>
        <v>ESTACIÓN RETORNO JUAN REY</v>
      </c>
      <c r="H528" s="57" t="str">
        <f t="shared" si="238"/>
        <v>EDIFICACIÓN - ESTACIÓN JUAN REY</v>
      </c>
      <c r="I528" s="289">
        <f t="shared" si="239"/>
        <v>9007001007</v>
      </c>
      <c r="J528" s="377" t="s">
        <v>102</v>
      </c>
      <c r="K528" s="39"/>
      <c r="L528" s="40"/>
      <c r="M528" s="40"/>
      <c r="N528" s="284" t="s">
        <v>50</v>
      </c>
      <c r="O528" s="11" t="s">
        <v>2</v>
      </c>
      <c r="P528" s="55">
        <f t="shared" si="243"/>
        <v>2112</v>
      </c>
      <c r="Q528" s="363">
        <f>+VLOOKUP(N528,'[28]Indice Estaciones-Edificaciones'!E$4:P$550,12,FALSE)</f>
        <v>43339.011594654847</v>
      </c>
      <c r="R528" s="363">
        <f t="shared" si="241"/>
        <v>91531992.487911031</v>
      </c>
      <c r="S528" s="108">
        <f t="shared" si="242"/>
        <v>91531992.487911031</v>
      </c>
      <c r="T528" s="3"/>
      <c r="U528" s="3"/>
      <c r="V528" s="3"/>
      <c r="W528" s="408"/>
      <c r="X528" s="365">
        <f t="shared" si="231"/>
        <v>2733928290.9577103</v>
      </c>
      <c r="Y528" s="365">
        <f t="shared" si="232"/>
        <v>1135337770.9577107</v>
      </c>
      <c r="Z528" s="365">
        <f t="shared" si="233"/>
        <v>1570395317.8869624</v>
      </c>
    </row>
    <row r="529" spans="1:26" s="23" customFormat="1" ht="15" customHeight="1">
      <c r="A529" s="72">
        <v>9</v>
      </c>
      <c r="B529" s="41">
        <f t="shared" si="234"/>
        <v>9</v>
      </c>
      <c r="C529" s="41">
        <f t="shared" si="235"/>
        <v>7</v>
      </c>
      <c r="D529" s="41">
        <f t="shared" si="220"/>
        <v>1</v>
      </c>
      <c r="E529" s="41">
        <f t="shared" si="240"/>
        <v>8</v>
      </c>
      <c r="F529" s="57" t="str">
        <f t="shared" si="236"/>
        <v>TRAMO ESTACIÓN INTERMEDIA LA VICTORIA A JUAN REY ALTERNATIVA 3</v>
      </c>
      <c r="G529" s="57" t="str">
        <f t="shared" si="237"/>
        <v>ESTACIÓN RETORNO JUAN REY</v>
      </c>
      <c r="H529" s="57" t="str">
        <f t="shared" si="238"/>
        <v>EDIFICACIÓN - ESTACIÓN JUAN REY</v>
      </c>
      <c r="I529" s="289">
        <f t="shared" si="239"/>
        <v>9007001008</v>
      </c>
      <c r="J529" s="377" t="s">
        <v>102</v>
      </c>
      <c r="K529" s="39"/>
      <c r="L529" s="40"/>
      <c r="M529" s="40"/>
      <c r="N529" s="284" t="s">
        <v>49</v>
      </c>
      <c r="O529" s="11" t="s">
        <v>2</v>
      </c>
      <c r="P529" s="55">
        <f t="shared" si="243"/>
        <v>2112</v>
      </c>
      <c r="Q529" s="363">
        <f>+VLOOKUP(N529,'[28]Indice Estaciones-Edificaciones'!E$4:P$550,12,FALSE)</f>
        <v>510711.23577811808</v>
      </c>
      <c r="R529" s="363">
        <f t="shared" si="241"/>
        <v>1078622129.9633853</v>
      </c>
      <c r="S529" s="108">
        <f t="shared" si="242"/>
        <v>1078622129.9633853</v>
      </c>
      <c r="T529" s="3"/>
      <c r="U529" s="3"/>
      <c r="V529" s="3"/>
      <c r="W529" s="408"/>
      <c r="X529" s="365">
        <f t="shared" si="231"/>
        <v>2598520711.8768792</v>
      </c>
      <c r="Y529" s="365">
        <f t="shared" si="232"/>
        <v>999930191.87687945</v>
      </c>
      <c r="Z529" s="365">
        <f t="shared" si="233"/>
        <v>491773187.92357719</v>
      </c>
    </row>
    <row r="530" spans="1:26" s="23" customFormat="1" ht="15" customHeight="1">
      <c r="A530" s="72">
        <v>9</v>
      </c>
      <c r="B530" s="41">
        <f t="shared" si="234"/>
        <v>9</v>
      </c>
      <c r="C530" s="41">
        <f t="shared" si="235"/>
        <v>7</v>
      </c>
      <c r="D530" s="41">
        <f t="shared" si="220"/>
        <v>1</v>
      </c>
      <c r="E530" s="41">
        <f t="shared" si="240"/>
        <v>9</v>
      </c>
      <c r="F530" s="57" t="str">
        <f t="shared" si="236"/>
        <v>TRAMO ESTACIÓN INTERMEDIA LA VICTORIA A JUAN REY ALTERNATIVA 3</v>
      </c>
      <c r="G530" s="57" t="str">
        <f t="shared" si="237"/>
        <v>ESTACIÓN RETORNO JUAN REY</v>
      </c>
      <c r="H530" s="57" t="str">
        <f t="shared" si="238"/>
        <v>EDIFICACIÓN - ESTACIÓN JUAN REY</v>
      </c>
      <c r="I530" s="289">
        <f t="shared" si="239"/>
        <v>9007001009</v>
      </c>
      <c r="J530" s="377" t="s">
        <v>102</v>
      </c>
      <c r="K530" s="39"/>
      <c r="L530" s="40"/>
      <c r="M530" s="40"/>
      <c r="N530" s="284" t="s">
        <v>68</v>
      </c>
      <c r="O530" s="11" t="s">
        <v>2</v>
      </c>
      <c r="P530" s="55">
        <f t="shared" si="243"/>
        <v>2112</v>
      </c>
      <c r="Q530" s="363">
        <f>+VLOOKUP(N530,'[28]Indice Estaciones-Edificaciones'!E$4:P$550,12,FALSE)</f>
        <v>64113.437064787548</v>
      </c>
      <c r="R530" s="363">
        <f t="shared" si="241"/>
        <v>135407579.08083129</v>
      </c>
      <c r="S530" s="108">
        <f t="shared" si="242"/>
        <v>135407579.08083129</v>
      </c>
      <c r="T530" s="3"/>
      <c r="U530" s="3"/>
      <c r="V530" s="3"/>
      <c r="W530" s="408"/>
      <c r="X530" s="365">
        <f t="shared" si="231"/>
        <v>2386224157.6878996</v>
      </c>
      <c r="Y530" s="365">
        <f t="shared" si="232"/>
        <v>787633637.68789971</v>
      </c>
      <c r="Z530" s="365">
        <f t="shared" si="233"/>
        <v>356365608.8427459</v>
      </c>
    </row>
    <row r="531" spans="1:26" s="23" customFormat="1" ht="15" customHeight="1">
      <c r="A531" s="72">
        <v>9</v>
      </c>
      <c r="B531" s="41">
        <f t="shared" si="234"/>
        <v>9</v>
      </c>
      <c r="C531" s="41">
        <f t="shared" si="235"/>
        <v>7</v>
      </c>
      <c r="D531" s="41">
        <f t="shared" si="220"/>
        <v>1</v>
      </c>
      <c r="E531" s="41">
        <f t="shared" si="240"/>
        <v>10</v>
      </c>
      <c r="F531" s="57" t="str">
        <f t="shared" si="236"/>
        <v>TRAMO ESTACIÓN INTERMEDIA LA VICTORIA A JUAN REY ALTERNATIVA 3</v>
      </c>
      <c r="G531" s="57" t="str">
        <f t="shared" si="237"/>
        <v>ESTACIÓN RETORNO JUAN REY</v>
      </c>
      <c r="H531" s="57" t="str">
        <f t="shared" si="238"/>
        <v>EDIFICACIÓN - ESTACIÓN JUAN REY</v>
      </c>
      <c r="I531" s="289">
        <f t="shared" si="239"/>
        <v>9007001010</v>
      </c>
      <c r="J531" s="377" t="s">
        <v>102</v>
      </c>
      <c r="K531" s="39"/>
      <c r="L531" s="40"/>
      <c r="M531" s="40"/>
      <c r="N531" s="284" t="s">
        <v>73</v>
      </c>
      <c r="O531" s="11" t="s">
        <v>2</v>
      </c>
      <c r="P531" s="55">
        <f t="shared" si="243"/>
        <v>2112</v>
      </c>
      <c r="Q531" s="363">
        <f>+VLOOKUP(N531,'[28]Indice Estaciones-Edificaciones'!E$4:P$550,12,FALSE)</f>
        <v>100519.20179402453</v>
      </c>
      <c r="R531" s="363">
        <f t="shared" si="241"/>
        <v>212296554.1889798</v>
      </c>
      <c r="S531" s="108">
        <f t="shared" si="242"/>
        <v>212296554.1889798</v>
      </c>
      <c r="T531" s="3"/>
      <c r="U531" s="3"/>
      <c r="V531" s="3"/>
      <c r="W531" s="408"/>
      <c r="X531" s="365">
        <f t="shared" si="231"/>
        <v>2242155103.0341334</v>
      </c>
      <c r="Y531" s="365">
        <f t="shared" si="232"/>
        <v>643564583.03413355</v>
      </c>
      <c r="Z531" s="365">
        <f t="shared" si="233"/>
        <v>144069054.65376613</v>
      </c>
    </row>
    <row r="532" spans="1:26" s="23" customFormat="1" ht="15" customHeight="1">
      <c r="A532" s="72">
        <v>9</v>
      </c>
      <c r="B532" s="41">
        <f t="shared" si="234"/>
        <v>9</v>
      </c>
      <c r="C532" s="41">
        <f t="shared" si="235"/>
        <v>7</v>
      </c>
      <c r="D532" s="41">
        <f t="shared" si="220"/>
        <v>1</v>
      </c>
      <c r="E532" s="41">
        <f t="shared" si="240"/>
        <v>11</v>
      </c>
      <c r="F532" s="57" t="str">
        <f t="shared" si="236"/>
        <v>TRAMO ESTACIÓN INTERMEDIA LA VICTORIA A JUAN REY ALTERNATIVA 3</v>
      </c>
      <c r="G532" s="57" t="str">
        <f t="shared" si="237"/>
        <v>ESTACIÓN RETORNO JUAN REY</v>
      </c>
      <c r="H532" s="57" t="str">
        <f t="shared" si="238"/>
        <v>EDIFICACIÓN - ESTACIÓN JUAN REY</v>
      </c>
      <c r="I532" s="289">
        <f t="shared" si="239"/>
        <v>9007001011</v>
      </c>
      <c r="J532" s="377" t="s">
        <v>102</v>
      </c>
      <c r="K532" s="39"/>
      <c r="L532" s="40"/>
      <c r="M532" s="40"/>
      <c r="N532" s="284" t="s">
        <v>51</v>
      </c>
      <c r="O532" s="11" t="s">
        <v>2</v>
      </c>
      <c r="P532" s="55">
        <f t="shared" si="243"/>
        <v>2112</v>
      </c>
      <c r="Q532" s="363">
        <f>+VLOOKUP(N532,'[28]Indice Estaciones-Edificaciones'!E$4:P$550,12,FALSE)</f>
        <v>68214.514514093811</v>
      </c>
      <c r="R532" s="363">
        <f t="shared" si="241"/>
        <v>144069054.65376613</v>
      </c>
      <c r="S532" s="108">
        <f t="shared" si="242"/>
        <v>144069054.65376613</v>
      </c>
      <c r="T532" s="3"/>
      <c r="U532" s="3"/>
      <c r="V532" s="3"/>
      <c r="W532" s="408"/>
      <c r="X532" s="365">
        <f t="shared" si="231"/>
        <v>2242155103.0341334</v>
      </c>
      <c r="Y532" s="365">
        <f t="shared" si="232"/>
        <v>643564583.03413355</v>
      </c>
      <c r="Z532" s="365">
        <f t="shared" si="233"/>
        <v>643564583.03413355</v>
      </c>
    </row>
    <row r="533" spans="1:26" s="23" customFormat="1" ht="15" customHeight="1">
      <c r="A533" s="72">
        <v>17</v>
      </c>
      <c r="B533" s="41">
        <f t="shared" si="234"/>
        <v>9</v>
      </c>
      <c r="C533" s="41">
        <f t="shared" si="235"/>
        <v>7</v>
      </c>
      <c r="D533" s="41">
        <f t="shared" si="220"/>
        <v>2</v>
      </c>
      <c r="E533" s="41">
        <f t="shared" si="240"/>
        <v>0</v>
      </c>
      <c r="F533" s="57" t="str">
        <f t="shared" si="236"/>
        <v>TRAMO ESTACIÓN INTERMEDIA LA VICTORIA A JUAN REY ALTERNATIVA 3</v>
      </c>
      <c r="G533" s="57" t="str">
        <f t="shared" si="237"/>
        <v>ESTACIÓN RETORNO JUAN REY</v>
      </c>
      <c r="H533" s="57" t="str">
        <f t="shared" si="238"/>
        <v>ESPACIO PUBLICO - ESTACIÓN LA VICTORIA</v>
      </c>
      <c r="I533" s="289">
        <f t="shared" si="239"/>
        <v>9007002000</v>
      </c>
      <c r="J533" s="377" t="s">
        <v>102</v>
      </c>
      <c r="K533" s="39"/>
      <c r="L533" s="40"/>
      <c r="M533" s="43" t="s">
        <v>93</v>
      </c>
      <c r="N533" s="76"/>
      <c r="O533" s="11"/>
      <c r="P533" s="55"/>
      <c r="Q533" s="108"/>
      <c r="R533" s="362">
        <f>+T533</f>
        <v>643564583.03413355</v>
      </c>
      <c r="S533" s="108"/>
      <c r="T533" s="69">
        <f>Z533</f>
        <v>643564583.03413355</v>
      </c>
      <c r="U533" s="3"/>
      <c r="V533" s="3"/>
      <c r="W533" s="408"/>
      <c r="X533" s="365">
        <f t="shared" si="231"/>
        <v>2067604330.6264696</v>
      </c>
      <c r="Y533" s="365">
        <f t="shared" si="232"/>
        <v>469013810.62646973</v>
      </c>
      <c r="Z533" s="365">
        <f t="shared" si="233"/>
        <v>643564583.03413355</v>
      </c>
    </row>
    <row r="534" spans="1:26" s="23" customFormat="1" ht="15" customHeight="1">
      <c r="A534" s="72">
        <v>18</v>
      </c>
      <c r="B534" s="41">
        <f t="shared" si="234"/>
        <v>9</v>
      </c>
      <c r="C534" s="41">
        <f t="shared" si="235"/>
        <v>7</v>
      </c>
      <c r="D534" s="41">
        <f t="shared" si="220"/>
        <v>2</v>
      </c>
      <c r="E534" s="41">
        <f t="shared" si="240"/>
        <v>1</v>
      </c>
      <c r="F534" s="57" t="str">
        <f t="shared" si="236"/>
        <v>TRAMO ESTACIÓN INTERMEDIA LA VICTORIA A JUAN REY ALTERNATIVA 3</v>
      </c>
      <c r="G534" s="57" t="str">
        <f t="shared" si="237"/>
        <v>ESTACIÓN RETORNO JUAN REY</v>
      </c>
      <c r="H534" s="57" t="str">
        <f t="shared" si="238"/>
        <v>ESPACIO PUBLICO - ESTACIÓN LA VICTORIA</v>
      </c>
      <c r="I534" s="289">
        <f t="shared" si="239"/>
        <v>9007002001</v>
      </c>
      <c r="J534" s="377" t="s">
        <v>102</v>
      </c>
      <c r="K534" s="39"/>
      <c r="L534" s="40"/>
      <c r="M534" s="40"/>
      <c r="N534" s="284" t="s">
        <v>304</v>
      </c>
      <c r="O534" s="11" t="s">
        <v>2</v>
      </c>
      <c r="P534" s="55">
        <f>+[27]Cantidades!$J$50</f>
        <v>2837.58</v>
      </c>
      <c r="Q534" s="363">
        <f>+VLOOKUP(N534,'[28]Indice Estaciones-Espacio Públi'!$E$5:$P$50,12,FALSE)</f>
        <v>61513.956402167983</v>
      </c>
      <c r="R534" s="363">
        <f t="shared" ref="R534:R536" si="244">+S534</f>
        <v>174550772.40766382</v>
      </c>
      <c r="S534" s="108">
        <f t="shared" si="242"/>
        <v>174550772.40766382</v>
      </c>
      <c r="T534" s="3"/>
      <c r="U534" s="3"/>
      <c r="V534" s="3"/>
      <c r="W534" s="408"/>
      <c r="X534" s="365">
        <f t="shared" si="231"/>
        <v>2046583059.279388</v>
      </c>
      <c r="Y534" s="365">
        <f t="shared" si="232"/>
        <v>447992539.27938795</v>
      </c>
      <c r="Z534" s="365">
        <f t="shared" si="233"/>
        <v>469013810.62646973</v>
      </c>
    </row>
    <row r="535" spans="1:26" s="23" customFormat="1" ht="15" customHeight="1">
      <c r="A535" s="72">
        <v>19</v>
      </c>
      <c r="B535" s="41">
        <f t="shared" si="234"/>
        <v>9</v>
      </c>
      <c r="C535" s="41">
        <f t="shared" si="235"/>
        <v>7</v>
      </c>
      <c r="D535" s="41">
        <f t="shared" si="220"/>
        <v>2</v>
      </c>
      <c r="E535" s="41">
        <f t="shared" si="240"/>
        <v>2</v>
      </c>
      <c r="F535" s="57" t="str">
        <f t="shared" si="236"/>
        <v>TRAMO ESTACIÓN INTERMEDIA LA VICTORIA A JUAN REY ALTERNATIVA 3</v>
      </c>
      <c r="G535" s="57" t="str">
        <f t="shared" si="237"/>
        <v>ESTACIÓN RETORNO JUAN REY</v>
      </c>
      <c r="H535" s="57" t="str">
        <f t="shared" si="238"/>
        <v>ESPACIO PUBLICO - ESTACIÓN LA VICTORIA</v>
      </c>
      <c r="I535" s="289">
        <f t="shared" si="239"/>
        <v>9007002002</v>
      </c>
      <c r="J535" s="377" t="s">
        <v>102</v>
      </c>
      <c r="K535" s="39"/>
      <c r="L535" s="40"/>
      <c r="M535" s="40"/>
      <c r="N535" s="284" t="s">
        <v>312</v>
      </c>
      <c r="O535" s="11" t="s">
        <v>2</v>
      </c>
      <c r="P535" s="55">
        <f>+$P$534</f>
        <v>2837.58</v>
      </c>
      <c r="Q535" s="363">
        <f>+VLOOKUP(N535,'[28]Indice Estaciones-Espacio Públi'!$E$5:$P$50,12,FALSE)</f>
        <v>7408.1687025852243</v>
      </c>
      <c r="R535" s="363">
        <f t="shared" si="244"/>
        <v>21021271.34708178</v>
      </c>
      <c r="S535" s="108">
        <f t="shared" si="242"/>
        <v>21021271.34708178</v>
      </c>
      <c r="T535" s="3"/>
      <c r="U535" s="3"/>
      <c r="V535" s="3"/>
      <c r="W535" s="408"/>
      <c r="X535" s="365">
        <f t="shared" si="231"/>
        <v>1598590520</v>
      </c>
      <c r="Y535" s="365">
        <f t="shared" si="232"/>
        <v>1598590520</v>
      </c>
      <c r="Z535" s="365">
        <f t="shared" si="233"/>
        <v>447992539.27938795</v>
      </c>
    </row>
    <row r="536" spans="1:26" s="23" customFormat="1" ht="15" customHeight="1">
      <c r="A536" s="72">
        <v>18</v>
      </c>
      <c r="B536" s="41">
        <f t="shared" si="234"/>
        <v>9</v>
      </c>
      <c r="C536" s="41">
        <f t="shared" si="235"/>
        <v>7</v>
      </c>
      <c r="D536" s="41">
        <f t="shared" ref="D536:D554" si="245">+IF(C536=C535,IF(M536="",D535,D535+1),0)</f>
        <v>2</v>
      </c>
      <c r="E536" s="41">
        <f t="shared" si="240"/>
        <v>3</v>
      </c>
      <c r="F536" s="57" t="str">
        <f t="shared" si="236"/>
        <v>TRAMO ESTACIÓN INTERMEDIA LA VICTORIA A JUAN REY ALTERNATIVA 3</v>
      </c>
      <c r="G536" s="57" t="str">
        <f t="shared" si="237"/>
        <v>ESTACIÓN RETORNO JUAN REY</v>
      </c>
      <c r="H536" s="57" t="str">
        <f t="shared" si="238"/>
        <v>ESPACIO PUBLICO - ESTACIÓN LA VICTORIA</v>
      </c>
      <c r="I536" s="289">
        <f t="shared" si="239"/>
        <v>9007002003</v>
      </c>
      <c r="J536" s="377" t="s">
        <v>102</v>
      </c>
      <c r="K536" s="39"/>
      <c r="L536" s="40"/>
      <c r="M536" s="40"/>
      <c r="N536" s="284" t="s">
        <v>70</v>
      </c>
      <c r="O536" s="11" t="s">
        <v>2</v>
      </c>
      <c r="P536" s="55">
        <f t="shared" ref="P536" si="246">+$P$534</f>
        <v>2837.58</v>
      </c>
      <c r="Q536" s="363">
        <f>+VLOOKUP(N536,'[28]Indice Estaciones-Espacio Públi'!$E$5:$P$50,12,FALSE)</f>
        <v>157878.38202954206</v>
      </c>
      <c r="R536" s="363">
        <f t="shared" si="244"/>
        <v>447992539.27938795</v>
      </c>
      <c r="S536" s="108">
        <f t="shared" si="242"/>
        <v>447992539.27938795</v>
      </c>
      <c r="T536" s="3"/>
      <c r="U536" s="3"/>
      <c r="V536" s="3"/>
      <c r="W536" s="408"/>
      <c r="X536" s="365">
        <f t="shared" si="231"/>
        <v>1598590520</v>
      </c>
      <c r="Y536" s="365">
        <f t="shared" si="232"/>
        <v>1598590520</v>
      </c>
      <c r="Z536" s="365">
        <f t="shared" si="233"/>
        <v>1598590520</v>
      </c>
    </row>
    <row r="537" spans="1:26" s="280" customFormat="1" ht="15" customHeight="1">
      <c r="A537" s="292"/>
      <c r="B537" s="41">
        <f t="shared" si="234"/>
        <v>9</v>
      </c>
      <c r="C537" s="41">
        <f t="shared" si="235"/>
        <v>8</v>
      </c>
      <c r="D537" s="41">
        <f t="shared" si="245"/>
        <v>0</v>
      </c>
      <c r="E537" s="41">
        <f t="shared" si="240"/>
        <v>0</v>
      </c>
      <c r="F537" s="57" t="str">
        <f t="shared" si="236"/>
        <v>TRAMO ESTACIÓN INTERMEDIA LA VICTORIA A JUAN REY ALTERNATIVA 3</v>
      </c>
      <c r="G537" s="57" t="str">
        <f t="shared" si="237"/>
        <v>REDES SECAS EXTERIORES - RAMAL LA VICTORIA A ALTAMIRA</v>
      </c>
      <c r="H537" s="57" t="str">
        <f t="shared" si="238"/>
        <v>INTERFERENCIAS</v>
      </c>
      <c r="I537" s="289">
        <f t="shared" si="239"/>
        <v>9008000000</v>
      </c>
      <c r="J537" s="377" t="s">
        <v>102</v>
      </c>
      <c r="K537" s="283"/>
      <c r="L537" s="367" t="s">
        <v>301</v>
      </c>
      <c r="M537" s="366"/>
      <c r="N537" s="284"/>
      <c r="O537" s="278"/>
      <c r="P537" s="288"/>
      <c r="Q537" s="363"/>
      <c r="R537" s="404">
        <f>+U537</f>
        <v>1598590520</v>
      </c>
      <c r="S537" s="108"/>
      <c r="T537" s="277"/>
      <c r="U537" s="277">
        <f>Y537</f>
        <v>1598590520</v>
      </c>
      <c r="V537" s="277"/>
      <c r="W537" s="408"/>
      <c r="X537" s="365">
        <f t="shared" si="231"/>
        <v>1598590520</v>
      </c>
      <c r="Y537" s="365">
        <f t="shared" si="232"/>
        <v>1598590520</v>
      </c>
      <c r="Z537" s="365">
        <f t="shared" si="233"/>
        <v>1598590520</v>
      </c>
    </row>
    <row r="538" spans="1:26" s="280" customFormat="1" ht="15" customHeight="1">
      <c r="A538" s="292"/>
      <c r="B538" s="41">
        <f t="shared" si="234"/>
        <v>9</v>
      </c>
      <c r="C538" s="41">
        <f t="shared" si="235"/>
        <v>8</v>
      </c>
      <c r="D538" s="41">
        <f t="shared" si="245"/>
        <v>1</v>
      </c>
      <c r="E538" s="41">
        <f t="shared" si="240"/>
        <v>0</v>
      </c>
      <c r="F538" s="57" t="str">
        <f t="shared" si="236"/>
        <v>TRAMO ESTACIÓN INTERMEDIA LA VICTORIA A JUAN REY ALTERNATIVA 3</v>
      </c>
      <c r="G538" s="57" t="str">
        <f t="shared" si="237"/>
        <v>REDES SECAS EXTERIORES - RAMAL LA VICTORIA A ALTAMIRA</v>
      </c>
      <c r="H538" s="57" t="str">
        <f t="shared" si="238"/>
        <v>INTERFERENCIAS</v>
      </c>
      <c r="I538" s="289">
        <f t="shared" si="239"/>
        <v>9008001000</v>
      </c>
      <c r="J538" s="377" t="s">
        <v>102</v>
      </c>
      <c r="K538" s="283"/>
      <c r="L538" s="367"/>
      <c r="M538" s="367" t="s">
        <v>299</v>
      </c>
      <c r="N538" s="284"/>
      <c r="O538" s="278"/>
      <c r="P538" s="288"/>
      <c r="Q538" s="363"/>
      <c r="R538" s="404">
        <f>+T538</f>
        <v>1598590520</v>
      </c>
      <c r="S538" s="108"/>
      <c r="T538" s="69">
        <f>Z538</f>
        <v>1598590520</v>
      </c>
      <c r="U538" s="277"/>
      <c r="V538" s="277"/>
      <c r="W538" s="408"/>
      <c r="X538" s="365">
        <f t="shared" si="231"/>
        <v>1062137225</v>
      </c>
      <c r="Y538" s="365">
        <f t="shared" si="232"/>
        <v>1062137225</v>
      </c>
      <c r="Z538" s="365">
        <f t="shared" si="233"/>
        <v>1598590520</v>
      </c>
    </row>
    <row r="539" spans="1:26" s="280" customFormat="1" ht="51">
      <c r="A539" s="292"/>
      <c r="B539" s="41">
        <f t="shared" si="234"/>
        <v>9</v>
      </c>
      <c r="C539" s="41">
        <f t="shared" si="235"/>
        <v>8</v>
      </c>
      <c r="D539" s="41">
        <f t="shared" si="245"/>
        <v>1</v>
      </c>
      <c r="E539" s="41">
        <f t="shared" si="240"/>
        <v>1</v>
      </c>
      <c r="F539" s="57" t="str">
        <f t="shared" si="236"/>
        <v>TRAMO ESTACIÓN INTERMEDIA LA VICTORIA A JUAN REY ALTERNATIVA 3</v>
      </c>
      <c r="G539" s="57" t="str">
        <f t="shared" si="237"/>
        <v>REDES SECAS EXTERIORES - RAMAL LA VICTORIA A ALTAMIRA</v>
      </c>
      <c r="H539" s="57" t="str">
        <f t="shared" si="238"/>
        <v>INTERFERENCIAS</v>
      </c>
      <c r="I539" s="289">
        <f t="shared" si="239"/>
        <v>9008001001</v>
      </c>
      <c r="J539" s="377" t="s">
        <v>102</v>
      </c>
      <c r="K539" s="283"/>
      <c r="L539" s="366"/>
      <c r="M539" s="366"/>
      <c r="N539" s="368" t="s">
        <v>310</v>
      </c>
      <c r="O539" s="278" t="s">
        <v>62</v>
      </c>
      <c r="P539" s="288">
        <f>+'[29]RESUMEN TRAMOS'!$E$23</f>
        <v>625</v>
      </c>
      <c r="Q539" s="363">
        <f>+'[29]RESUMEN TRAMOS'!$H$23</f>
        <v>858325.272</v>
      </c>
      <c r="R539" s="363">
        <f t="shared" ref="R539:R540" si="247">+S539</f>
        <v>536453295</v>
      </c>
      <c r="S539" s="108">
        <f>+P539*Q539</f>
        <v>536453295</v>
      </c>
      <c r="T539" s="277"/>
      <c r="U539" s="277"/>
      <c r="V539" s="277"/>
      <c r="W539" s="408"/>
      <c r="X539" s="365">
        <f t="shared" si="231"/>
        <v>0</v>
      </c>
      <c r="Y539" s="365">
        <f t="shared" si="232"/>
        <v>0</v>
      </c>
      <c r="Z539" s="365">
        <f t="shared" si="233"/>
        <v>1062137225</v>
      </c>
    </row>
    <row r="540" spans="1:26" s="280" customFormat="1">
      <c r="A540" s="292"/>
      <c r="B540" s="41">
        <f t="shared" si="234"/>
        <v>9</v>
      </c>
      <c r="C540" s="41">
        <f t="shared" si="235"/>
        <v>8</v>
      </c>
      <c r="D540" s="41">
        <f t="shared" si="245"/>
        <v>1</v>
      </c>
      <c r="E540" s="41">
        <f t="shared" si="240"/>
        <v>2</v>
      </c>
      <c r="F540" s="57" t="str">
        <f t="shared" si="236"/>
        <v>TRAMO ESTACIÓN INTERMEDIA LA VICTORIA A JUAN REY ALTERNATIVA 3</v>
      </c>
      <c r="G540" s="57" t="str">
        <f t="shared" si="237"/>
        <v>REDES SECAS EXTERIORES - RAMAL LA VICTORIA A ALTAMIRA</v>
      </c>
      <c r="H540" s="57" t="str">
        <f t="shared" si="238"/>
        <v>INTERFERENCIAS</v>
      </c>
      <c r="I540" s="289">
        <f t="shared" si="239"/>
        <v>9008001002</v>
      </c>
      <c r="J540" s="377" t="s">
        <v>102</v>
      </c>
      <c r="K540" s="283"/>
      <c r="L540" s="284"/>
      <c r="M540" s="284"/>
      <c r="N540" s="368" t="s">
        <v>311</v>
      </c>
      <c r="O540" s="278" t="s">
        <v>62</v>
      </c>
      <c r="P540" s="288">
        <f>+'[29]RESUMEN TRAMOS'!$E$24</f>
        <v>200</v>
      </c>
      <c r="Q540" s="363">
        <f>+'[29]RESUMEN TRAMOS'!$H$24</f>
        <v>5310686.125</v>
      </c>
      <c r="R540" s="363">
        <f t="shared" si="247"/>
        <v>1062137225</v>
      </c>
      <c r="S540" s="108">
        <f>+P540*Q540</f>
        <v>1062137225</v>
      </c>
      <c r="T540" s="277"/>
      <c r="U540" s="277"/>
      <c r="V540" s="277"/>
      <c r="W540" s="408"/>
      <c r="X540" s="365">
        <f t="shared" si="231"/>
        <v>0</v>
      </c>
      <c r="Y540" s="365">
        <f t="shared" si="232"/>
        <v>0</v>
      </c>
      <c r="Z540" s="365">
        <f t="shared" si="233"/>
        <v>0</v>
      </c>
    </row>
    <row r="541" spans="1:26" ht="15" customHeight="1">
      <c r="A541" s="52"/>
      <c r="B541" s="41">
        <f t="shared" si="234"/>
        <v>9</v>
      </c>
      <c r="C541" s="41">
        <f t="shared" si="235"/>
        <v>8</v>
      </c>
      <c r="D541" s="41">
        <f t="shared" si="245"/>
        <v>1</v>
      </c>
      <c r="E541" s="41">
        <f t="shared" si="240"/>
        <v>2</v>
      </c>
      <c r="F541" s="57" t="str">
        <f t="shared" si="236"/>
        <v>TRAMO ESTACIÓN INTERMEDIA LA VICTORIA A JUAN REY ALTERNATIVA 3</v>
      </c>
      <c r="G541" s="57" t="str">
        <f t="shared" si="237"/>
        <v>REDES SECAS EXTERIORES - RAMAL LA VICTORIA A ALTAMIRA</v>
      </c>
      <c r="H541" s="57" t="str">
        <f t="shared" si="238"/>
        <v>INTERFERENCIAS</v>
      </c>
      <c r="I541" s="289">
        <f t="shared" si="239"/>
        <v>9008001002</v>
      </c>
      <c r="J541" s="290"/>
      <c r="K541" s="34"/>
      <c r="L541" s="33"/>
      <c r="M541" s="35"/>
      <c r="N541" s="35"/>
      <c r="O541" s="34"/>
      <c r="P541" s="17"/>
      <c r="Q541" s="121"/>
      <c r="R541" s="121"/>
      <c r="S541" s="121"/>
      <c r="T541" s="36"/>
      <c r="U541" s="36"/>
      <c r="V541" s="36"/>
      <c r="W541" s="36"/>
      <c r="X541" s="121"/>
      <c r="Y541" s="121"/>
    </row>
    <row r="542" spans="1:26" s="352" customFormat="1" ht="15" customHeight="1">
      <c r="A542" s="287"/>
      <c r="B542" s="41">
        <f t="shared" si="234"/>
        <v>9</v>
      </c>
      <c r="C542" s="41">
        <f t="shared" si="235"/>
        <v>8</v>
      </c>
      <c r="D542" s="41">
        <f t="shared" si="245"/>
        <v>1</v>
      </c>
      <c r="E542" s="41">
        <f t="shared" si="240"/>
        <v>2</v>
      </c>
      <c r="F542" s="57" t="str">
        <f t="shared" si="236"/>
        <v>TRAMO ESTACIÓN INTERMEDIA LA VICTORIA A JUAN REY ALTERNATIVA 3</v>
      </c>
      <c r="G542" s="57" t="str">
        <f t="shared" si="237"/>
        <v>REDES SECAS EXTERIORES - RAMAL LA VICTORIA A ALTAMIRA</v>
      </c>
      <c r="H542" s="57" t="str">
        <f t="shared" si="238"/>
        <v>INTERFERENCIAS</v>
      </c>
      <c r="I542" s="289">
        <f t="shared" si="239"/>
        <v>9008001002</v>
      </c>
      <c r="J542" s="290"/>
      <c r="K542" s="282"/>
      <c r="L542" s="33"/>
      <c r="M542" s="35"/>
      <c r="N542" s="35"/>
      <c r="O542" s="282"/>
      <c r="P542" s="17"/>
      <c r="Q542" s="121"/>
      <c r="R542" s="121"/>
      <c r="W542" s="280"/>
      <c r="X542" s="121"/>
      <c r="Y542" s="121"/>
      <c r="Z542" s="124"/>
    </row>
    <row r="543" spans="1:26" s="352" customFormat="1" ht="15" customHeight="1">
      <c r="A543" s="287"/>
      <c r="B543" s="41">
        <f t="shared" si="234"/>
        <v>9</v>
      </c>
      <c r="C543" s="41">
        <f t="shared" si="235"/>
        <v>8</v>
      </c>
      <c r="D543" s="41">
        <f t="shared" si="245"/>
        <v>1</v>
      </c>
      <c r="E543" s="41">
        <f t="shared" si="240"/>
        <v>2</v>
      </c>
      <c r="F543" s="57" t="str">
        <f t="shared" si="236"/>
        <v>TRAMO ESTACIÓN INTERMEDIA LA VICTORIA A JUAN REY ALTERNATIVA 3</v>
      </c>
      <c r="G543" s="57" t="str">
        <f t="shared" si="237"/>
        <v>REDES SECAS EXTERIORES - RAMAL LA VICTORIA A ALTAMIRA</v>
      </c>
      <c r="H543" s="57" t="str">
        <f t="shared" si="238"/>
        <v>INTERFERENCIAS</v>
      </c>
      <c r="I543" s="289">
        <f t="shared" si="239"/>
        <v>9008001002</v>
      </c>
      <c r="J543" s="290"/>
      <c r="K543" s="282"/>
      <c r="L543" s="33"/>
      <c r="M543" s="35"/>
      <c r="N543" s="35"/>
      <c r="O543" s="282"/>
      <c r="P543" s="17"/>
      <c r="Q543" s="121"/>
      <c r="R543" s="121"/>
      <c r="S543" s="121"/>
      <c r="T543" s="36"/>
      <c r="U543" s="36"/>
      <c r="V543" s="36"/>
      <c r="W543" s="36"/>
      <c r="X543" s="121"/>
      <c r="Y543" s="121"/>
      <c r="Z543" s="124"/>
    </row>
    <row r="544" spans="1:26" ht="17.100000000000001" customHeight="1">
      <c r="A544" s="52"/>
      <c r="B544" s="41">
        <f t="shared" si="234"/>
        <v>9</v>
      </c>
      <c r="C544" s="41">
        <f t="shared" si="235"/>
        <v>8</v>
      </c>
      <c r="D544" s="41">
        <f t="shared" si="245"/>
        <v>1</v>
      </c>
      <c r="E544" s="41">
        <f t="shared" si="240"/>
        <v>2</v>
      </c>
      <c r="F544" s="57" t="str">
        <f t="shared" si="236"/>
        <v>TRAMO ESTACIÓN INTERMEDIA LA VICTORIA A JUAN REY ALTERNATIVA 3</v>
      </c>
      <c r="G544" s="57" t="str">
        <f t="shared" si="237"/>
        <v>REDES SECAS EXTERIORES - RAMAL LA VICTORIA A ALTAMIRA</v>
      </c>
      <c r="H544" s="57" t="str">
        <f t="shared" si="238"/>
        <v>INTERFERENCIAS</v>
      </c>
      <c r="I544" s="289">
        <f t="shared" si="239"/>
        <v>9008001002</v>
      </c>
      <c r="J544" s="290"/>
      <c r="K544" s="282"/>
      <c r="L544" s="89"/>
      <c r="N544" s="66"/>
      <c r="O544" s="66"/>
      <c r="P544" s="66"/>
      <c r="Q544" s="66"/>
      <c r="R544" s="66"/>
      <c r="S544" s="291"/>
      <c r="T544" s="64"/>
      <c r="U544" s="64"/>
      <c r="V544" s="64"/>
      <c r="W544" s="410"/>
      <c r="X544" s="385"/>
      <c r="Y544" s="385"/>
    </row>
    <row r="545" spans="1:26" ht="17.100000000000001" customHeight="1">
      <c r="A545" s="52"/>
      <c r="B545" s="41">
        <f t="shared" si="234"/>
        <v>9</v>
      </c>
      <c r="C545" s="41">
        <f t="shared" si="235"/>
        <v>8</v>
      </c>
      <c r="D545" s="41">
        <f t="shared" si="245"/>
        <v>1</v>
      </c>
      <c r="E545" s="41">
        <f t="shared" si="240"/>
        <v>2</v>
      </c>
      <c r="F545" s="57" t="str">
        <f t="shared" si="236"/>
        <v>TRAMO ESTACIÓN INTERMEDIA LA VICTORIA A JUAN REY ALTERNATIVA 3</v>
      </c>
      <c r="G545" s="57" t="str">
        <f t="shared" si="237"/>
        <v>REDES SECAS EXTERIORES - RAMAL LA VICTORIA A ALTAMIRA</v>
      </c>
      <c r="H545" s="57" t="str">
        <f t="shared" si="238"/>
        <v>INTERFERENCIAS</v>
      </c>
      <c r="I545" s="289">
        <f t="shared" si="239"/>
        <v>9008001002</v>
      </c>
      <c r="J545" s="8"/>
      <c r="K545" s="36"/>
      <c r="L545" s="35"/>
      <c r="N545" s="66"/>
      <c r="O545" s="66"/>
      <c r="P545" s="66"/>
      <c r="Q545" s="66"/>
      <c r="R545" s="66"/>
      <c r="S545" s="36"/>
      <c r="T545" s="36"/>
      <c r="U545" s="36"/>
      <c r="V545" s="36"/>
      <c r="W545" s="36"/>
      <c r="X545" s="121"/>
      <c r="Y545" s="121"/>
    </row>
    <row r="546" spans="1:26" s="352" customFormat="1" ht="17.100000000000001" customHeight="1">
      <c r="A546" s="287"/>
      <c r="B546" s="41">
        <f t="shared" si="234"/>
        <v>9</v>
      </c>
      <c r="C546" s="41">
        <f t="shared" si="235"/>
        <v>8</v>
      </c>
      <c r="D546" s="41">
        <f t="shared" si="245"/>
        <v>1</v>
      </c>
      <c r="E546" s="41">
        <f t="shared" si="240"/>
        <v>2</v>
      </c>
      <c r="F546" s="57" t="str">
        <f t="shared" si="236"/>
        <v>TRAMO ESTACIÓN INTERMEDIA LA VICTORIA A JUAN REY ALTERNATIVA 3</v>
      </c>
      <c r="G546" s="57" t="str">
        <f t="shared" si="237"/>
        <v>REDES SECAS EXTERIORES - RAMAL LA VICTORIA A ALTAMIRA</v>
      </c>
      <c r="H546" s="57" t="str">
        <f t="shared" si="238"/>
        <v>INTERFERENCIAS</v>
      </c>
      <c r="I546" s="289">
        <f t="shared" si="239"/>
        <v>9008001002</v>
      </c>
      <c r="J546" s="378" t="s">
        <v>95</v>
      </c>
      <c r="K546" s="22"/>
      <c r="L546" s="296"/>
      <c r="S546" s="291"/>
      <c r="T546" s="291"/>
      <c r="U546" s="291"/>
      <c r="V546" s="291"/>
      <c r="W546" s="410"/>
      <c r="X546" s="385"/>
      <c r="Y546" s="385"/>
      <c r="Z546" s="124"/>
    </row>
    <row r="547" spans="1:26" s="352" customFormat="1" ht="17.100000000000001" customHeight="1">
      <c r="A547" s="287"/>
      <c r="B547" s="41">
        <f t="shared" si="234"/>
        <v>9</v>
      </c>
      <c r="C547" s="41">
        <f t="shared" si="235"/>
        <v>8</v>
      </c>
      <c r="D547" s="41">
        <f t="shared" si="245"/>
        <v>1</v>
      </c>
      <c r="E547" s="41">
        <f t="shared" si="240"/>
        <v>2</v>
      </c>
      <c r="F547" s="57" t="str">
        <f t="shared" si="236"/>
        <v>TRAMO ESTACIÓN INTERMEDIA LA VICTORIA A JUAN REY ALTERNATIVA 3</v>
      </c>
      <c r="G547" s="57" t="str">
        <f t="shared" si="237"/>
        <v>REDES SECAS EXTERIORES - RAMAL LA VICTORIA A ALTAMIRA</v>
      </c>
      <c r="H547" s="57" t="str">
        <f t="shared" si="238"/>
        <v>INTERFERENCIAS</v>
      </c>
      <c r="I547" s="289">
        <f t="shared" si="239"/>
        <v>9008001002</v>
      </c>
      <c r="J547" s="378" t="s">
        <v>94</v>
      </c>
      <c r="K547" s="22"/>
      <c r="L547" s="296"/>
      <c r="S547" s="291"/>
      <c r="T547" s="291"/>
      <c r="U547" s="291"/>
      <c r="V547" s="291"/>
      <c r="W547" s="410"/>
      <c r="X547" s="385"/>
      <c r="Y547" s="385"/>
      <c r="Z547" s="124"/>
    </row>
    <row r="548" spans="1:26" s="352" customFormat="1" ht="17.100000000000001" customHeight="1">
      <c r="A548" s="287"/>
      <c r="B548" s="41">
        <f t="shared" si="234"/>
        <v>9</v>
      </c>
      <c r="C548" s="41">
        <f t="shared" si="235"/>
        <v>8</v>
      </c>
      <c r="D548" s="41">
        <f t="shared" si="245"/>
        <v>1</v>
      </c>
      <c r="E548" s="41">
        <f t="shared" si="240"/>
        <v>2</v>
      </c>
      <c r="F548" s="57" t="str">
        <f t="shared" si="236"/>
        <v>TRAMO ESTACIÓN INTERMEDIA LA VICTORIA A JUAN REY ALTERNATIVA 3</v>
      </c>
      <c r="G548" s="57" t="str">
        <f t="shared" si="237"/>
        <v>REDES SECAS EXTERIORES - RAMAL LA VICTORIA A ALTAMIRA</v>
      </c>
      <c r="H548" s="57" t="str">
        <f t="shared" si="238"/>
        <v>INTERFERENCIAS</v>
      </c>
      <c r="I548" s="289">
        <f t="shared" si="239"/>
        <v>9008001002</v>
      </c>
      <c r="J548" s="378" t="s">
        <v>96</v>
      </c>
      <c r="K548" s="22"/>
      <c r="L548" s="296"/>
      <c r="S548" s="291"/>
      <c r="T548" s="291"/>
      <c r="U548" s="291"/>
      <c r="V548" s="291"/>
      <c r="W548" s="410"/>
      <c r="X548" s="385"/>
      <c r="Y548" s="385"/>
      <c r="Z548" s="124"/>
    </row>
    <row r="549" spans="1:26" s="352" customFormat="1" ht="17.100000000000001" customHeight="1">
      <c r="A549" s="287"/>
      <c r="B549" s="41">
        <f t="shared" si="234"/>
        <v>9</v>
      </c>
      <c r="C549" s="41">
        <f t="shared" si="235"/>
        <v>8</v>
      </c>
      <c r="D549" s="41">
        <f t="shared" si="245"/>
        <v>1</v>
      </c>
      <c r="E549" s="41">
        <f t="shared" si="240"/>
        <v>2</v>
      </c>
      <c r="F549" s="57" t="str">
        <f t="shared" si="236"/>
        <v>TRAMO ESTACIÓN INTERMEDIA LA VICTORIA A JUAN REY ALTERNATIVA 3</v>
      </c>
      <c r="G549" s="57" t="str">
        <f t="shared" si="237"/>
        <v>REDES SECAS EXTERIORES - RAMAL LA VICTORIA A ALTAMIRA</v>
      </c>
      <c r="H549" s="57" t="str">
        <f t="shared" si="238"/>
        <v>INTERFERENCIAS</v>
      </c>
      <c r="I549" s="289">
        <f t="shared" si="239"/>
        <v>9008001002</v>
      </c>
      <c r="J549" s="378" t="s">
        <v>97</v>
      </c>
      <c r="K549" s="22"/>
      <c r="L549" s="296"/>
      <c r="S549" s="291"/>
      <c r="T549" s="291"/>
      <c r="U549" s="291"/>
      <c r="V549" s="291"/>
      <c r="W549" s="410"/>
      <c r="X549" s="385"/>
      <c r="Y549" s="385"/>
      <c r="Z549" s="124"/>
    </row>
    <row r="550" spans="1:26" s="352" customFormat="1" ht="17.100000000000001" customHeight="1">
      <c r="A550" s="287"/>
      <c r="B550" s="41">
        <f t="shared" si="234"/>
        <v>9</v>
      </c>
      <c r="C550" s="41">
        <f t="shared" si="235"/>
        <v>8</v>
      </c>
      <c r="D550" s="41">
        <f t="shared" si="245"/>
        <v>1</v>
      </c>
      <c r="E550" s="41">
        <f t="shared" si="240"/>
        <v>2</v>
      </c>
      <c r="F550" s="57" t="str">
        <f t="shared" si="236"/>
        <v>TRAMO ESTACIÓN INTERMEDIA LA VICTORIA A JUAN REY ALTERNATIVA 3</v>
      </c>
      <c r="G550" s="57" t="str">
        <f t="shared" si="237"/>
        <v>REDES SECAS EXTERIORES - RAMAL LA VICTORIA A ALTAMIRA</v>
      </c>
      <c r="H550" s="57" t="str">
        <f t="shared" si="238"/>
        <v>INTERFERENCIAS</v>
      </c>
      <c r="I550" s="289">
        <f t="shared" si="239"/>
        <v>9008001002</v>
      </c>
      <c r="J550" s="378" t="s">
        <v>98</v>
      </c>
      <c r="K550" s="22"/>
      <c r="L550" s="296"/>
      <c r="S550" s="291"/>
      <c r="T550" s="291"/>
      <c r="U550" s="291"/>
      <c r="V550" s="291"/>
      <c r="W550" s="410"/>
      <c r="X550" s="385"/>
      <c r="Y550" s="385"/>
      <c r="Z550" s="124"/>
    </row>
    <row r="551" spans="1:26" s="352" customFormat="1" ht="17.100000000000001" customHeight="1">
      <c r="A551" s="287"/>
      <c r="B551" s="41">
        <f t="shared" si="234"/>
        <v>9</v>
      </c>
      <c r="C551" s="41">
        <f t="shared" si="235"/>
        <v>8</v>
      </c>
      <c r="D551" s="41">
        <f t="shared" si="245"/>
        <v>1</v>
      </c>
      <c r="E551" s="41">
        <f t="shared" si="240"/>
        <v>2</v>
      </c>
      <c r="F551" s="57" t="str">
        <f t="shared" si="236"/>
        <v>TRAMO ESTACIÓN INTERMEDIA LA VICTORIA A JUAN REY ALTERNATIVA 3</v>
      </c>
      <c r="G551" s="57" t="str">
        <f t="shared" si="237"/>
        <v>REDES SECAS EXTERIORES - RAMAL LA VICTORIA A ALTAMIRA</v>
      </c>
      <c r="H551" s="57" t="str">
        <f t="shared" si="238"/>
        <v>INTERFERENCIAS</v>
      </c>
      <c r="I551" s="289">
        <f t="shared" si="239"/>
        <v>9008001002</v>
      </c>
      <c r="J551" s="378" t="s">
        <v>99</v>
      </c>
      <c r="K551" s="22"/>
      <c r="L551" s="296"/>
      <c r="S551" s="291"/>
      <c r="T551" s="291"/>
      <c r="U551" s="291"/>
      <c r="V551" s="291"/>
      <c r="W551" s="410"/>
      <c r="X551" s="385"/>
      <c r="Y551" s="385"/>
      <c r="Z551" s="124"/>
    </row>
    <row r="552" spans="1:26" s="352" customFormat="1" ht="17.100000000000001" customHeight="1">
      <c r="A552" s="287"/>
      <c r="B552" s="41">
        <f t="shared" si="234"/>
        <v>9</v>
      </c>
      <c r="C552" s="41">
        <f t="shared" si="235"/>
        <v>8</v>
      </c>
      <c r="D552" s="41">
        <f t="shared" si="245"/>
        <v>1</v>
      </c>
      <c r="E552" s="41">
        <f t="shared" si="240"/>
        <v>2</v>
      </c>
      <c r="F552" s="57" t="str">
        <f t="shared" si="236"/>
        <v>TRAMO ESTACIÓN INTERMEDIA LA VICTORIA A JUAN REY ALTERNATIVA 3</v>
      </c>
      <c r="G552" s="57" t="str">
        <f t="shared" si="237"/>
        <v>REDES SECAS EXTERIORES - RAMAL LA VICTORIA A ALTAMIRA</v>
      </c>
      <c r="H552" s="57" t="str">
        <f t="shared" si="238"/>
        <v>INTERFERENCIAS</v>
      </c>
      <c r="I552" s="289">
        <f t="shared" si="239"/>
        <v>9008001002</v>
      </c>
      <c r="J552" s="378" t="s">
        <v>100</v>
      </c>
      <c r="K552" s="22"/>
      <c r="L552" s="296"/>
      <c r="S552" s="291"/>
      <c r="T552" s="291"/>
      <c r="U552" s="291"/>
      <c r="V552" s="291"/>
      <c r="W552" s="410"/>
      <c r="X552" s="385"/>
      <c r="Y552" s="385"/>
      <c r="Z552" s="124"/>
    </row>
    <row r="553" spans="1:26" s="352" customFormat="1" ht="17.100000000000001" customHeight="1">
      <c r="A553" s="287"/>
      <c r="B553" s="41">
        <f t="shared" si="234"/>
        <v>9</v>
      </c>
      <c r="C553" s="41">
        <f t="shared" si="235"/>
        <v>8</v>
      </c>
      <c r="D553" s="41">
        <f t="shared" si="245"/>
        <v>1</v>
      </c>
      <c r="E553" s="41">
        <f t="shared" si="240"/>
        <v>2</v>
      </c>
      <c r="F553" s="57" t="str">
        <f t="shared" si="236"/>
        <v>TRAMO ESTACIÓN INTERMEDIA LA VICTORIA A JUAN REY ALTERNATIVA 3</v>
      </c>
      <c r="G553" s="57" t="str">
        <f t="shared" si="237"/>
        <v>REDES SECAS EXTERIORES - RAMAL LA VICTORIA A ALTAMIRA</v>
      </c>
      <c r="H553" s="57" t="str">
        <f t="shared" si="238"/>
        <v>INTERFERENCIAS</v>
      </c>
      <c r="I553" s="289">
        <f t="shared" si="239"/>
        <v>9008001002</v>
      </c>
      <c r="J553" s="378" t="s">
        <v>101</v>
      </c>
      <c r="K553" s="22"/>
      <c r="L553" s="296"/>
      <c r="S553" s="291"/>
      <c r="T553" s="291"/>
      <c r="U553" s="291"/>
      <c r="V553" s="291"/>
      <c r="W553" s="410"/>
      <c r="X553" s="385"/>
      <c r="Y553" s="385"/>
      <c r="Z553" s="124"/>
    </row>
    <row r="554" spans="1:26" s="352" customFormat="1" ht="17.100000000000001" customHeight="1">
      <c r="A554" s="287"/>
      <c r="B554" s="41">
        <f t="shared" si="234"/>
        <v>9</v>
      </c>
      <c r="C554" s="41">
        <f t="shared" si="235"/>
        <v>8</v>
      </c>
      <c r="D554" s="41">
        <f t="shared" si="245"/>
        <v>1</v>
      </c>
      <c r="E554" s="41">
        <f t="shared" si="240"/>
        <v>2</v>
      </c>
      <c r="F554" s="57" t="str">
        <f t="shared" si="236"/>
        <v>TRAMO ESTACIÓN INTERMEDIA LA VICTORIA A JUAN REY ALTERNATIVA 3</v>
      </c>
      <c r="G554" s="57" t="str">
        <f t="shared" si="237"/>
        <v>REDES SECAS EXTERIORES - RAMAL LA VICTORIA A ALTAMIRA</v>
      </c>
      <c r="H554" s="57" t="str">
        <f t="shared" si="238"/>
        <v>INTERFERENCIAS</v>
      </c>
      <c r="I554" s="289">
        <f t="shared" si="239"/>
        <v>9008001002</v>
      </c>
      <c r="J554" s="378" t="s">
        <v>102</v>
      </c>
      <c r="K554" s="22"/>
      <c r="L554" s="296"/>
      <c r="S554" s="291"/>
      <c r="T554" s="291"/>
      <c r="U554" s="291"/>
      <c r="V554" s="291"/>
      <c r="W554" s="410"/>
      <c r="X554" s="385"/>
      <c r="Y554" s="385"/>
      <c r="Z554" s="124"/>
    </row>
    <row r="555" spans="1:26" s="286" customFormat="1">
      <c r="A555" s="281"/>
      <c r="B555" s="9"/>
      <c r="C555" s="9"/>
      <c r="D555" s="9"/>
      <c r="E555" s="9"/>
      <c r="F555" s="29"/>
      <c r="G555" s="9"/>
      <c r="H555" s="9"/>
      <c r="I555" s="304"/>
      <c r="J555" s="379"/>
      <c r="K555" s="352"/>
      <c r="L555" s="280"/>
      <c r="M555" s="352"/>
      <c r="N555" s="293"/>
      <c r="O555" s="305"/>
      <c r="P555" s="279"/>
      <c r="Q555" s="365"/>
      <c r="R555" s="405"/>
      <c r="S555" s="124"/>
      <c r="T555" s="306"/>
      <c r="U555" s="306"/>
      <c r="V555" s="352"/>
      <c r="W555" s="280"/>
      <c r="X555" s="365"/>
      <c r="Y555" s="365"/>
      <c r="Z555" s="124"/>
    </row>
    <row r="556" spans="1:26" s="286" customFormat="1">
      <c r="A556" s="281"/>
      <c r="B556" s="9"/>
      <c r="C556" s="9"/>
      <c r="D556" s="9"/>
      <c r="E556" s="9"/>
      <c r="F556" s="29"/>
      <c r="G556" s="9"/>
      <c r="H556" s="9"/>
      <c r="I556" s="304"/>
      <c r="J556" s="379"/>
      <c r="K556" s="352"/>
      <c r="L556" s="280"/>
      <c r="M556" s="352"/>
      <c r="N556" s="422" t="s">
        <v>327</v>
      </c>
      <c r="O556" s="433"/>
      <c r="P556" s="434"/>
      <c r="Q556" s="435"/>
      <c r="R556" s="436"/>
      <c r="S556" s="124"/>
      <c r="T556" s="306"/>
      <c r="U556" s="306"/>
      <c r="V556" s="352"/>
      <c r="W556" s="280"/>
      <c r="X556" s="365"/>
      <c r="Y556" s="365"/>
      <c r="Z556" s="124"/>
    </row>
    <row r="557" spans="1:26" s="286" customFormat="1">
      <c r="A557" s="281"/>
      <c r="B557" s="9"/>
      <c r="C557" s="9"/>
      <c r="D557" s="9"/>
      <c r="E557" s="9"/>
      <c r="F557" s="29"/>
      <c r="G557" s="9"/>
      <c r="H557" s="9"/>
      <c r="I557" s="304"/>
      <c r="J557" s="379"/>
      <c r="K557" s="352"/>
      <c r="L557" s="280"/>
      <c r="M557" s="352"/>
      <c r="N557" s="437"/>
      <c r="O557" s="417"/>
      <c r="P557" s="438"/>
      <c r="Q557" s="365"/>
      <c r="R557" s="405"/>
      <c r="S557" s="124"/>
      <c r="T557" s="306"/>
      <c r="U557" s="306"/>
      <c r="V557" s="352"/>
      <c r="W557" s="280"/>
      <c r="X557" s="365"/>
      <c r="Y557" s="365"/>
      <c r="Z557" s="124"/>
    </row>
    <row r="558" spans="1:26" s="286" customFormat="1">
      <c r="A558" s="281"/>
      <c r="B558" s="9"/>
      <c r="C558" s="9"/>
      <c r="D558" s="9"/>
      <c r="E558" s="9"/>
      <c r="F558" s="29"/>
      <c r="G558" s="9"/>
      <c r="H558" s="9"/>
      <c r="I558" s="304"/>
      <c r="J558" s="431" t="s">
        <v>95</v>
      </c>
      <c r="K558" s="352"/>
      <c r="L558" s="280"/>
      <c r="M558" s="352"/>
      <c r="N558" s="35" t="s">
        <v>56</v>
      </c>
      <c r="O558" s="305"/>
      <c r="P558" s="279"/>
      <c r="Q558" s="365"/>
      <c r="R558" s="432">
        <v>1988484436</v>
      </c>
      <c r="T558" s="306"/>
      <c r="U558" s="306"/>
      <c r="V558" s="352"/>
      <c r="W558" s="280"/>
      <c r="X558" s="365"/>
      <c r="Y558" s="365"/>
      <c r="Z558" s="124"/>
    </row>
    <row r="559" spans="1:26" s="286" customFormat="1">
      <c r="A559" s="281"/>
      <c r="B559" s="9"/>
      <c r="C559" s="9"/>
      <c r="D559" s="9"/>
      <c r="E559" s="9"/>
      <c r="F559" s="29"/>
      <c r="G559" s="9"/>
      <c r="H559" s="9"/>
      <c r="I559" s="304"/>
      <c r="J559" s="431" t="s">
        <v>95</v>
      </c>
      <c r="K559" s="352"/>
      <c r="L559" s="280"/>
      <c r="M559" s="352"/>
      <c r="N559" s="35" t="s">
        <v>326</v>
      </c>
      <c r="O559" s="305"/>
      <c r="P559" s="279"/>
      <c r="Q559" s="365"/>
      <c r="R559" s="432">
        <v>25940216748</v>
      </c>
      <c r="T559" s="306"/>
      <c r="U559" s="306"/>
      <c r="V559" s="352"/>
      <c r="W559" s="280"/>
      <c r="X559" s="365"/>
      <c r="Y559" s="365"/>
      <c r="Z559" s="124"/>
    </row>
    <row r="560" spans="1:26" s="286" customFormat="1">
      <c r="A560" s="281"/>
      <c r="B560" s="9"/>
      <c r="C560" s="9"/>
      <c r="D560" s="9"/>
      <c r="E560" s="9"/>
      <c r="F560" s="29"/>
      <c r="G560" s="9"/>
      <c r="H560" s="9"/>
      <c r="I560" s="304"/>
      <c r="J560" s="431" t="s">
        <v>94</v>
      </c>
      <c r="K560" s="352"/>
      <c r="L560" s="280"/>
      <c r="M560" s="352"/>
      <c r="N560" s="35" t="s">
        <v>78</v>
      </c>
      <c r="O560" s="305"/>
      <c r="P560" s="279"/>
      <c r="Q560" s="365"/>
      <c r="R560" s="432">
        <v>2490312035</v>
      </c>
      <c r="T560" s="306"/>
      <c r="U560" s="306"/>
      <c r="V560" s="352"/>
      <c r="W560" s="280"/>
      <c r="X560" s="365"/>
      <c r="Y560" s="365"/>
      <c r="Z560" s="124"/>
    </row>
    <row r="561" spans="1:26" s="286" customFormat="1">
      <c r="A561" s="281"/>
      <c r="B561" s="9"/>
      <c r="C561" s="9"/>
      <c r="D561" s="9"/>
      <c r="E561" s="9"/>
      <c r="F561" s="29"/>
      <c r="G561" s="9"/>
      <c r="H561" s="9"/>
      <c r="I561" s="304"/>
      <c r="J561" s="431" t="s">
        <v>94</v>
      </c>
      <c r="K561" s="352"/>
      <c r="L561" s="280"/>
      <c r="M561" s="352"/>
      <c r="N561" s="35" t="s">
        <v>326</v>
      </c>
      <c r="O561" s="305"/>
      <c r="P561" s="279"/>
      <c r="Q561" s="365"/>
      <c r="R561" s="432">
        <v>25940216748</v>
      </c>
      <c r="T561" s="306"/>
      <c r="U561" s="306"/>
      <c r="V561" s="352"/>
      <c r="W561" s="280"/>
      <c r="X561" s="365"/>
      <c r="Y561" s="365"/>
      <c r="Z561" s="124"/>
    </row>
    <row r="562" spans="1:26" s="286" customFormat="1">
      <c r="A562" s="281"/>
      <c r="B562" s="9"/>
      <c r="C562" s="9"/>
      <c r="D562" s="9"/>
      <c r="E562" s="9"/>
      <c r="F562" s="29"/>
      <c r="G562" s="9"/>
      <c r="H562" s="9"/>
      <c r="I562" s="304"/>
      <c r="J562" s="431" t="s">
        <v>96</v>
      </c>
      <c r="K562" s="352"/>
      <c r="L562" s="280"/>
      <c r="M562" s="352"/>
      <c r="N562" s="35" t="s">
        <v>77</v>
      </c>
      <c r="O562" s="305"/>
      <c r="P562" s="279"/>
      <c r="Q562" s="365"/>
      <c r="R562" s="432">
        <v>4143229486</v>
      </c>
      <c r="T562" s="306"/>
      <c r="U562" s="306"/>
      <c r="V562" s="352"/>
      <c r="W562" s="280"/>
      <c r="X562" s="365"/>
      <c r="Y562" s="365"/>
      <c r="Z562" s="124"/>
    </row>
    <row r="563" spans="1:26" s="286" customFormat="1">
      <c r="A563" s="281"/>
      <c r="B563" s="9"/>
      <c r="C563" s="9"/>
      <c r="D563" s="9"/>
      <c r="E563" s="9"/>
      <c r="F563" s="29"/>
      <c r="G563" s="9"/>
      <c r="H563" s="9"/>
      <c r="I563" s="304"/>
      <c r="J563" s="431" t="s">
        <v>96</v>
      </c>
      <c r="K563" s="352"/>
      <c r="L563" s="280"/>
      <c r="M563" s="352"/>
      <c r="N563" s="35" t="s">
        <v>326</v>
      </c>
      <c r="O563" s="305"/>
      <c r="P563" s="279"/>
      <c r="Q563" s="365"/>
      <c r="R563" s="432">
        <v>25940216748</v>
      </c>
      <c r="T563" s="306"/>
      <c r="U563" s="306"/>
      <c r="V563" s="352"/>
      <c r="W563" s="280"/>
      <c r="X563" s="365"/>
      <c r="Y563" s="365"/>
      <c r="Z563" s="124"/>
    </row>
    <row r="564" spans="1:26" s="286" customFormat="1">
      <c r="A564" s="281"/>
      <c r="B564" s="9"/>
      <c r="C564" s="9"/>
      <c r="D564" s="9"/>
      <c r="E564" s="9"/>
      <c r="F564" s="29"/>
      <c r="G564" s="9"/>
      <c r="H564" s="9"/>
      <c r="I564" s="304"/>
      <c r="J564" s="431" t="s">
        <v>97</v>
      </c>
      <c r="K564" s="352"/>
      <c r="L564" s="280"/>
      <c r="M564" s="352"/>
      <c r="N564" s="35" t="s">
        <v>58</v>
      </c>
      <c r="O564" s="305"/>
      <c r="P564" s="279"/>
      <c r="Q564" s="365"/>
      <c r="R564" s="432">
        <v>12517781532</v>
      </c>
      <c r="T564" s="306"/>
      <c r="U564" s="306"/>
      <c r="V564" s="352"/>
      <c r="W564" s="280"/>
      <c r="X564" s="365"/>
      <c r="Y564" s="365"/>
      <c r="Z564" s="124"/>
    </row>
    <row r="565" spans="1:26" s="286" customFormat="1">
      <c r="A565" s="281"/>
      <c r="B565" s="9"/>
      <c r="C565" s="9"/>
      <c r="D565" s="9"/>
      <c r="E565" s="9"/>
      <c r="F565" s="29"/>
      <c r="G565" s="9"/>
      <c r="H565" s="9"/>
      <c r="I565" s="304"/>
      <c r="J565" s="431" t="s">
        <v>98</v>
      </c>
      <c r="K565" s="352"/>
      <c r="L565" s="280"/>
      <c r="M565" s="352"/>
      <c r="N565" s="35" t="s">
        <v>57</v>
      </c>
      <c r="O565" s="305"/>
      <c r="P565" s="279"/>
      <c r="Q565" s="365"/>
      <c r="R565" s="432">
        <v>12613655280</v>
      </c>
      <c r="T565" s="306"/>
      <c r="U565" s="306"/>
      <c r="V565" s="352"/>
      <c r="W565" s="280"/>
      <c r="X565" s="365"/>
      <c r="Y565" s="365"/>
      <c r="Z565" s="124"/>
    </row>
    <row r="566" spans="1:26" s="286" customFormat="1">
      <c r="A566" s="281"/>
      <c r="B566" s="9"/>
      <c r="C566" s="9"/>
      <c r="D566" s="9"/>
      <c r="E566" s="9"/>
      <c r="F566" s="29"/>
      <c r="G566" s="9"/>
      <c r="H566" s="9"/>
      <c r="I566" s="304"/>
      <c r="J566" s="431" t="s">
        <v>99</v>
      </c>
      <c r="K566" s="352"/>
      <c r="L566" s="280"/>
      <c r="M566" s="352"/>
      <c r="N566" s="35" t="s">
        <v>79</v>
      </c>
      <c r="O566" s="305"/>
      <c r="P566" s="279"/>
      <c r="Q566" s="365"/>
      <c r="R566" s="432">
        <v>19772345714</v>
      </c>
      <c r="T566" s="306"/>
      <c r="U566" s="306"/>
      <c r="V566" s="352"/>
      <c r="W566" s="280"/>
      <c r="X566" s="365"/>
      <c r="Y566" s="365"/>
      <c r="Z566" s="124"/>
    </row>
    <row r="567" spans="1:26" s="286" customFormat="1">
      <c r="A567" s="281"/>
      <c r="B567" s="9"/>
      <c r="C567" s="9"/>
      <c r="D567" s="9"/>
      <c r="E567" s="9"/>
      <c r="F567" s="29"/>
      <c r="G567" s="9"/>
      <c r="H567" s="9"/>
      <c r="I567" s="304"/>
      <c r="J567" s="431" t="s">
        <v>100</v>
      </c>
      <c r="K567" s="352"/>
      <c r="L567" s="280"/>
      <c r="M567" s="352"/>
      <c r="N567" s="35" t="s">
        <v>59</v>
      </c>
      <c r="O567" s="305"/>
      <c r="P567" s="279"/>
      <c r="Q567" s="365"/>
      <c r="R567" s="432">
        <v>14313276005</v>
      </c>
      <c r="T567" s="306"/>
      <c r="U567" s="306"/>
      <c r="V567" s="352"/>
      <c r="W567" s="280"/>
      <c r="X567" s="365"/>
      <c r="Y567" s="365"/>
      <c r="Z567" s="124"/>
    </row>
    <row r="568" spans="1:26" s="286" customFormat="1">
      <c r="A568" s="281"/>
      <c r="B568" s="9"/>
      <c r="C568" s="9"/>
      <c r="D568" s="9"/>
      <c r="E568" s="9"/>
      <c r="F568" s="29"/>
      <c r="G568" s="9"/>
      <c r="H568" s="9"/>
      <c r="I568" s="304"/>
      <c r="J568" s="431" t="s">
        <v>101</v>
      </c>
      <c r="K568" s="352"/>
      <c r="L568" s="280"/>
      <c r="M568" s="352"/>
      <c r="N568" s="35" t="s">
        <v>60</v>
      </c>
      <c r="O568" s="305"/>
      <c r="P568" s="279"/>
      <c r="Q568" s="365"/>
      <c r="R568" s="432">
        <v>20038793194</v>
      </c>
      <c r="T568" s="306"/>
      <c r="U568" s="306"/>
      <c r="V568" s="352"/>
      <c r="W568" s="280"/>
      <c r="X568" s="365"/>
      <c r="Y568" s="365"/>
      <c r="Z568" s="124"/>
    </row>
    <row r="569" spans="1:26" s="286" customFormat="1">
      <c r="A569" s="281"/>
      <c r="B569" s="9"/>
      <c r="C569" s="9"/>
      <c r="D569" s="9"/>
      <c r="E569" s="9"/>
      <c r="F569" s="29"/>
      <c r="G569" s="9"/>
      <c r="H569" s="9"/>
      <c r="I569" s="304"/>
      <c r="J569" s="431" t="s">
        <v>102</v>
      </c>
      <c r="K569" s="352"/>
      <c r="L569" s="280"/>
      <c r="M569" s="352"/>
      <c r="N569" s="35" t="s">
        <v>61</v>
      </c>
      <c r="O569" s="305"/>
      <c r="P569" s="279"/>
      <c r="Q569" s="365"/>
      <c r="R569" s="432">
        <v>24187741545</v>
      </c>
      <c r="T569" s="306"/>
      <c r="U569" s="306"/>
      <c r="V569" s="352"/>
      <c r="W569" s="280"/>
      <c r="X569" s="365"/>
      <c r="Y569" s="365"/>
      <c r="Z569" s="124"/>
    </row>
    <row r="570" spans="1:26" s="286" customFormat="1">
      <c r="A570" s="281"/>
      <c r="B570" s="9"/>
      <c r="C570" s="9"/>
      <c r="D570" s="9"/>
      <c r="E570" s="9"/>
      <c r="F570" s="29"/>
      <c r="G570" s="9"/>
      <c r="H570" s="9"/>
      <c r="I570" s="304"/>
      <c r="J570" s="379"/>
      <c r="K570" s="352"/>
      <c r="L570" s="280"/>
      <c r="M570" s="352"/>
      <c r="N570" s="293"/>
      <c r="O570" s="305"/>
      <c r="P570" s="279"/>
      <c r="Q570" s="365"/>
      <c r="R570" s="405"/>
      <c r="S570" s="124"/>
      <c r="T570" s="306"/>
      <c r="U570" s="306"/>
      <c r="V570" s="352"/>
      <c r="W570" s="280"/>
      <c r="X570" s="365"/>
      <c r="Y570" s="365"/>
      <c r="Z570" s="124"/>
    </row>
    <row r="571" spans="1:26" s="286" customFormat="1" hidden="1">
      <c r="A571" s="281"/>
      <c r="B571" s="9"/>
      <c r="C571" s="9"/>
      <c r="D571" s="9"/>
      <c r="E571" s="9"/>
      <c r="F571" s="29"/>
      <c r="G571" s="9"/>
      <c r="H571" s="9"/>
      <c r="I571" s="304"/>
      <c r="J571" s="379"/>
      <c r="K571" s="352"/>
      <c r="L571" s="280"/>
      <c r="M571" s="352"/>
      <c r="N571" s="293"/>
      <c r="O571" s="305"/>
      <c r="P571" s="279"/>
      <c r="Q571" s="365"/>
      <c r="R571" s="405"/>
      <c r="S571" s="124"/>
      <c r="T571" s="306"/>
      <c r="U571" s="306"/>
      <c r="V571" s="352"/>
      <c r="W571" s="280"/>
      <c r="X571" s="365"/>
      <c r="Y571" s="365"/>
      <c r="Z571" s="124"/>
    </row>
    <row r="572" spans="1:26" s="286" customFormat="1" hidden="1">
      <c r="A572" s="281"/>
      <c r="B572" s="9"/>
      <c r="C572" s="9"/>
      <c r="D572" s="9"/>
      <c r="E572" s="9"/>
      <c r="F572" s="29"/>
      <c r="G572" s="9"/>
      <c r="H572" s="9"/>
      <c r="I572" s="304"/>
      <c r="J572" s="379"/>
      <c r="K572" s="352"/>
      <c r="L572" s="280"/>
      <c r="M572" s="352"/>
      <c r="N572" s="293"/>
      <c r="O572" s="305"/>
      <c r="P572" s="279"/>
      <c r="Q572" s="365"/>
      <c r="R572" s="405"/>
      <c r="S572" s="124"/>
      <c r="T572" s="306"/>
      <c r="U572" s="306"/>
      <c r="V572" s="352"/>
      <c r="W572" s="280"/>
      <c r="X572" s="365"/>
      <c r="Y572" s="365"/>
      <c r="Z572" s="124"/>
    </row>
    <row r="573" spans="1:26" s="286" customFormat="1" hidden="1">
      <c r="A573" s="281"/>
      <c r="B573" s="9"/>
      <c r="C573" s="9"/>
      <c r="D573" s="9"/>
      <c r="E573" s="9"/>
      <c r="F573" s="29"/>
      <c r="G573" s="9"/>
      <c r="H573" s="9"/>
      <c r="I573" s="304"/>
      <c r="J573" s="379"/>
      <c r="K573" s="352"/>
      <c r="L573" s="280"/>
      <c r="M573" s="352"/>
      <c r="N573" s="293"/>
      <c r="O573" s="305"/>
      <c r="P573" s="279"/>
      <c r="Q573" s="365"/>
      <c r="R573" s="365"/>
      <c r="S573" s="121">
        <f>+SUM(S6:S541)</f>
        <v>300934224357.65436</v>
      </c>
      <c r="T573" s="121">
        <f>+SUM(T6:T541)</f>
        <v>300934224357.65472</v>
      </c>
      <c r="U573" s="121">
        <f>+SUM(U6:U541)</f>
        <v>300934224357.65479</v>
      </c>
      <c r="V573" s="121">
        <f>+SUM(V6:V541)</f>
        <v>300934224357.65472</v>
      </c>
      <c r="W573" s="121"/>
      <c r="X573" s="365"/>
      <c r="Y573" s="365"/>
      <c r="Z573" s="124"/>
    </row>
    <row r="574" spans="1:26" hidden="1"/>
    <row r="575" spans="1:26" ht="16.5" hidden="1">
      <c r="O575" s="350" t="s">
        <v>95</v>
      </c>
      <c r="R575" s="365"/>
    </row>
    <row r="576" spans="1:26" s="51" customFormat="1" ht="16.5" hidden="1">
      <c r="A576" s="24"/>
      <c r="B576" s="9"/>
      <c r="C576" s="9"/>
      <c r="D576" s="9"/>
      <c r="E576" s="9"/>
      <c r="F576" s="29"/>
      <c r="G576" s="9"/>
      <c r="H576" s="9"/>
      <c r="I576" s="60"/>
      <c r="J576" s="379"/>
      <c r="K576" s="66"/>
      <c r="L576" s="23"/>
      <c r="M576" s="66"/>
      <c r="N576" s="79"/>
      <c r="O576" s="351" t="s">
        <v>94</v>
      </c>
      <c r="P576" s="18"/>
      <c r="Q576" s="365"/>
      <c r="R576" s="365"/>
      <c r="S576" s="124"/>
      <c r="T576" s="65"/>
      <c r="U576" s="66"/>
      <c r="V576" s="66"/>
      <c r="W576" s="280"/>
      <c r="X576" s="365"/>
      <c r="Y576" s="365"/>
      <c r="Z576" s="124"/>
    </row>
    <row r="577" spans="13:19" ht="16.5" hidden="1">
      <c r="O577" s="351" t="s">
        <v>96</v>
      </c>
      <c r="R577" s="365"/>
    </row>
    <row r="578" spans="13:19" ht="16.5" hidden="1">
      <c r="O578" s="351" t="s">
        <v>97</v>
      </c>
      <c r="R578" s="365"/>
    </row>
    <row r="579" spans="13:19" ht="16.5" hidden="1">
      <c r="O579" s="351" t="s">
        <v>98</v>
      </c>
      <c r="R579" s="365"/>
    </row>
    <row r="580" spans="13:19" ht="16.5" hidden="1">
      <c r="O580" s="351" t="s">
        <v>99</v>
      </c>
      <c r="R580" s="365"/>
    </row>
    <row r="581" spans="13:19" ht="16.5" hidden="1">
      <c r="O581" s="353" t="s">
        <v>100</v>
      </c>
      <c r="R581" s="365"/>
    </row>
    <row r="582" spans="13:19" ht="16.5" hidden="1">
      <c r="O582" s="353" t="s">
        <v>101</v>
      </c>
      <c r="R582" s="365"/>
    </row>
    <row r="583" spans="13:19" ht="16.5" hidden="1">
      <c r="O583" s="353" t="s">
        <v>102</v>
      </c>
      <c r="R583" s="365"/>
    </row>
    <row r="584" spans="13:19">
      <c r="M584" s="400"/>
      <c r="N584" s="422" t="s">
        <v>5</v>
      </c>
      <c r="O584" s="423"/>
      <c r="P584" s="423"/>
      <c r="Q584" s="424"/>
      <c r="R584" s="424"/>
    </row>
    <row r="585" spans="13:19">
      <c r="M585" s="35"/>
      <c r="N585" s="35"/>
      <c r="O585" s="282"/>
      <c r="P585" s="17"/>
      <c r="Q585" s="121"/>
      <c r="R585" s="121"/>
    </row>
    <row r="586" spans="13:19" ht="15" customHeight="1">
      <c r="M586" s="400"/>
      <c r="N586" s="35" t="str">
        <f t="shared" ref="N586:N594" si="248">+VLOOKUP(J546,$J$6:$N$536,2,)</f>
        <v>TRAMO PORTAL 20 DE JULIO A ESTACIÓN INTERMEDIA LA VICTORIA ALTERNATIVA 1</v>
      </c>
      <c r="O586" s="413"/>
      <c r="P586" s="400"/>
      <c r="Q586" s="383"/>
      <c r="R586" s="413">
        <f t="shared" ref="R586:R594" si="249">+SUMIF($J$6:$J$541,J546,$S$6:$S$541)</f>
        <v>44283425214.803619</v>
      </c>
      <c r="S586" s="449"/>
    </row>
    <row r="587" spans="13:19" ht="15" customHeight="1">
      <c r="M587" s="400"/>
      <c r="N587" s="35" t="str">
        <f t="shared" si="248"/>
        <v>TRAMO PORTAL 20 DE JULIO A ESTACIÓN INTERMEDIA LA VICTORIA ALTERNATIVA 4</v>
      </c>
      <c r="O587" s="413"/>
      <c r="P587" s="400"/>
      <c r="Q587" s="383"/>
      <c r="R587" s="413">
        <f t="shared" si="249"/>
        <v>44619271151.049263</v>
      </c>
      <c r="S587" s="449"/>
    </row>
    <row r="588" spans="13:19" ht="15" customHeight="1">
      <c r="M588" s="400"/>
      <c r="N588" s="35" t="str">
        <f t="shared" si="248"/>
        <v>TRAMO PORTAL 20 DE JULIO A ESTACIÓN INTERMEDIA LA VICTORIA ALTERNATIVA 6</v>
      </c>
      <c r="O588" s="413"/>
      <c r="P588" s="400"/>
      <c r="Q588" s="383"/>
      <c r="R588" s="414">
        <f t="shared" si="249"/>
        <v>43800334092.643173</v>
      </c>
      <c r="S588" s="449"/>
    </row>
    <row r="589" spans="13:19" ht="15" customHeight="1">
      <c r="M589" s="400"/>
      <c r="N589" s="35" t="str">
        <f t="shared" si="248"/>
        <v>TRAMO ESTACIÓN INTERMEDIA LA VICTORIA A ALTAMIRA ALTERNATIVA 2</v>
      </c>
      <c r="O589" s="413"/>
      <c r="P589" s="400"/>
      <c r="Q589" s="383"/>
      <c r="R589" s="413">
        <f t="shared" si="249"/>
        <v>19333809658.56271</v>
      </c>
      <c r="S589" s="449"/>
    </row>
    <row r="590" spans="13:19" ht="15" customHeight="1">
      <c r="M590" s="400"/>
      <c r="N590" s="35" t="str">
        <f t="shared" si="248"/>
        <v>TRAMO ESTACIÓN INTERMEDIA LA VICTORIA A ALTAMIRA ALTERNATIVA 3</v>
      </c>
      <c r="O590" s="413"/>
      <c r="P590" s="400"/>
      <c r="Q590" s="383"/>
      <c r="R590" s="413">
        <f t="shared" si="249"/>
        <v>19998206772.218472</v>
      </c>
      <c r="S590" s="449"/>
    </row>
    <row r="591" spans="13:19" ht="15" customHeight="1">
      <c r="M591" s="400"/>
      <c r="N591" s="35" t="str">
        <f t="shared" si="248"/>
        <v>TRAMO ESTACIÓN INTERMEDIA LA VICTORIA A ALTAMIRA ALTERNATIVA 5</v>
      </c>
      <c r="O591" s="413"/>
      <c r="P591" s="400"/>
      <c r="Q591" s="383"/>
      <c r="R591" s="414">
        <f t="shared" si="249"/>
        <v>18419133974.155766</v>
      </c>
      <c r="S591" s="449"/>
    </row>
    <row r="592" spans="13:19" ht="15" customHeight="1">
      <c r="M592" s="400"/>
      <c r="N592" s="35" t="str">
        <f t="shared" si="248"/>
        <v>TRAMO ESTACIÓN INTERMEDIA LA VICTORIA A JUAN REY ALTERNATIVA 1</v>
      </c>
      <c r="O592" s="413"/>
      <c r="P592" s="400"/>
      <c r="Q592" s="383"/>
      <c r="R592" s="413">
        <f t="shared" si="249"/>
        <v>35892244194.586716</v>
      </c>
      <c r="S592" s="449"/>
    </row>
    <row r="593" spans="13:19" ht="15" customHeight="1">
      <c r="M593" s="400"/>
      <c r="N593" s="35" t="str">
        <f t="shared" si="248"/>
        <v>TRAMO ESTACIÓN INTERMEDIA LA VICTORIA A JUAN REY ALTERNATIVA 2</v>
      </c>
      <c r="O593" s="413"/>
      <c r="P593" s="400"/>
      <c r="Q593" s="383"/>
      <c r="R593" s="413">
        <f t="shared" si="249"/>
        <v>36610277438.708328</v>
      </c>
      <c r="S593" s="449"/>
    </row>
    <row r="594" spans="13:19" ht="15" customHeight="1">
      <c r="M594" s="400"/>
      <c r="N594" s="35" t="str">
        <f t="shared" si="248"/>
        <v>TRAMO ESTACIÓN INTERMEDIA LA VICTORIA A JUAN REY ALTERNATIVA 3</v>
      </c>
      <c r="O594" s="413"/>
      <c r="P594" s="400"/>
      <c r="Q594" s="383"/>
      <c r="R594" s="413">
        <f t="shared" si="249"/>
        <v>37977521860.926697</v>
      </c>
      <c r="S594" s="449"/>
    </row>
  </sheetData>
  <autoFilter ref="A5:Z554"/>
  <mergeCells count="1">
    <mergeCell ref="K4:N4"/>
  </mergeCells>
  <printOptions horizontalCentered="1"/>
  <pageMargins left="0.51181102362204722" right="0.51181102362204722"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7"/>
  <sheetViews>
    <sheetView showGridLines="0" topLeftCell="I4" zoomScale="110" zoomScaleNormal="110" workbookViewId="0">
      <pane ySplit="1" topLeftCell="A120" activePane="bottomLeft" state="frozen"/>
      <selection activeCell="I38" sqref="I38"/>
      <selection pane="bottomLeft" activeCell="T134" sqref="T134"/>
    </sheetView>
  </sheetViews>
  <sheetFormatPr baseColWidth="10" defaultColWidth="11.42578125" defaultRowHeight="15"/>
  <cols>
    <col min="1" max="1" width="0.85546875" style="24" customWidth="1"/>
    <col min="2" max="2" width="11.5703125" style="9" hidden="1" customWidth="1"/>
    <col min="3" max="3" width="5.28515625" style="9" hidden="1" customWidth="1"/>
    <col min="4" max="4" width="7" style="9" hidden="1" customWidth="1"/>
    <col min="5" max="5" width="5.28515625" style="9" hidden="1" customWidth="1"/>
    <col min="6" max="6" width="51.85546875" style="29" hidden="1" customWidth="1"/>
    <col min="7" max="7" width="32.42578125" style="9" hidden="1" customWidth="1"/>
    <col min="8" max="8" width="37.5703125" style="9" hidden="1" customWidth="1"/>
    <col min="9" max="9" width="11.7109375" style="305" customWidth="1"/>
    <col min="10" max="10" width="3" style="379" hidden="1" customWidth="1"/>
    <col min="11" max="11" width="1.7109375" style="66" customWidth="1"/>
    <col min="12" max="12" width="2.5703125" style="23" customWidth="1"/>
    <col min="13" max="13" width="1.7109375" style="66" customWidth="1"/>
    <col min="14" max="14" width="62.5703125" style="79" customWidth="1"/>
    <col min="15" max="15" width="10.28515625" style="12" customWidth="1"/>
    <col min="16" max="16" width="9.42578125" style="125" customWidth="1"/>
    <col min="17" max="17" width="16.42578125" style="122" customWidth="1"/>
    <col min="18" max="18" width="13" style="123" customWidth="1"/>
    <col min="19" max="19" width="17.42578125" style="124" customWidth="1"/>
    <col min="20" max="20" width="20.5703125" style="124" customWidth="1"/>
    <col min="21" max="22" width="20.5703125" style="66" hidden="1" customWidth="1"/>
    <col min="23" max="23" width="20.28515625" style="66" hidden="1" customWidth="1"/>
    <col min="24" max="24" width="2.28515625" style="280" customWidth="1"/>
    <col min="25" max="26" width="20.28515625" style="23" hidden="1" customWidth="1"/>
    <col min="27" max="27" width="20.28515625" style="51" hidden="1" customWidth="1"/>
    <col min="28" max="28" width="11.42578125" style="66" customWidth="1"/>
    <col min="29" max="16384" width="11.42578125" style="66"/>
  </cols>
  <sheetData>
    <row r="1" spans="1:27" ht="18.75">
      <c r="A1" s="52">
        <v>1</v>
      </c>
      <c r="B1" s="4"/>
      <c r="C1" s="4"/>
      <c r="D1" s="4"/>
      <c r="E1" s="4"/>
      <c r="F1" s="26"/>
      <c r="G1" s="4"/>
      <c r="H1" s="4"/>
      <c r="I1" s="411" t="s">
        <v>16</v>
      </c>
      <c r="J1" s="376"/>
      <c r="K1" s="53"/>
      <c r="L1" s="87"/>
      <c r="M1" s="54"/>
      <c r="N1" s="54"/>
      <c r="O1" s="90"/>
      <c r="P1" s="91"/>
      <c r="Q1" s="92"/>
      <c r="R1" s="93"/>
      <c r="S1" s="94"/>
      <c r="T1" s="94"/>
      <c r="U1" s="74"/>
      <c r="V1" s="74"/>
      <c r="W1" s="74"/>
      <c r="X1" s="409"/>
      <c r="Y1" s="20"/>
      <c r="Z1" s="20"/>
    </row>
    <row r="2" spans="1:27" ht="18.75">
      <c r="A2" s="52">
        <v>2</v>
      </c>
      <c r="B2" s="4"/>
      <c r="C2" s="4"/>
      <c r="D2" s="4"/>
      <c r="E2" s="4"/>
      <c r="F2" s="26"/>
      <c r="G2" s="4"/>
      <c r="H2" s="4"/>
      <c r="I2" s="411" t="s">
        <v>45</v>
      </c>
      <c r="J2" s="376"/>
      <c r="K2" s="53"/>
      <c r="L2" s="87"/>
      <c r="M2" s="54"/>
      <c r="N2" s="54"/>
      <c r="O2" s="90"/>
      <c r="P2" s="91"/>
      <c r="Q2" s="92"/>
      <c r="R2" s="93"/>
      <c r="S2" s="94"/>
      <c r="T2" s="94"/>
      <c r="U2" s="74"/>
      <c r="V2" s="74"/>
      <c r="W2" s="74"/>
      <c r="X2" s="409"/>
      <c r="Y2" s="20"/>
      <c r="Z2" s="20"/>
    </row>
    <row r="3" spans="1:27">
      <c r="A3" s="52">
        <v>3</v>
      </c>
      <c r="B3" s="5"/>
      <c r="C3" s="5"/>
      <c r="D3" s="5"/>
      <c r="E3" s="5"/>
      <c r="F3" s="27"/>
      <c r="G3" s="5"/>
      <c r="H3" s="5"/>
      <c r="I3" s="10"/>
      <c r="J3" s="61"/>
      <c r="K3" s="1"/>
      <c r="L3" s="88"/>
      <c r="M3" s="1"/>
      <c r="N3" s="77"/>
      <c r="O3" s="10"/>
      <c r="P3" s="95"/>
      <c r="Q3" s="96"/>
      <c r="R3" s="97"/>
      <c r="S3" s="98"/>
      <c r="T3" s="98"/>
      <c r="U3" s="30"/>
      <c r="V3" s="30"/>
      <c r="W3" s="30"/>
      <c r="X3" s="21"/>
      <c r="Y3" s="21"/>
      <c r="Z3" s="21"/>
    </row>
    <row r="4" spans="1:27" ht="40.5">
      <c r="A4" s="52">
        <v>4</v>
      </c>
      <c r="B4" s="6" t="s">
        <v>55</v>
      </c>
      <c r="C4" s="7" t="s">
        <v>9</v>
      </c>
      <c r="D4" s="7" t="s">
        <v>10</v>
      </c>
      <c r="E4" s="6" t="s">
        <v>1</v>
      </c>
      <c r="F4" s="25" t="s">
        <v>0</v>
      </c>
      <c r="G4" s="6" t="s">
        <v>29</v>
      </c>
      <c r="H4" s="6" t="s">
        <v>30</v>
      </c>
      <c r="I4" s="31" t="s">
        <v>8</v>
      </c>
      <c r="J4" s="374"/>
      <c r="K4" s="451" t="s">
        <v>44</v>
      </c>
      <c r="L4" s="452"/>
      <c r="M4" s="452"/>
      <c r="N4" s="453"/>
      <c r="O4" s="2" t="s">
        <v>6</v>
      </c>
      <c r="P4" s="99" t="s">
        <v>15</v>
      </c>
      <c r="Q4" s="100" t="s">
        <v>121</v>
      </c>
      <c r="R4" s="100" t="s">
        <v>122</v>
      </c>
      <c r="S4" s="359" t="s">
        <v>324</v>
      </c>
      <c r="T4" s="100" t="s">
        <v>123</v>
      </c>
      <c r="U4" s="32" t="s">
        <v>11</v>
      </c>
      <c r="V4" s="32" t="s">
        <v>13</v>
      </c>
      <c r="W4" s="32" t="s">
        <v>14</v>
      </c>
      <c r="X4" s="37"/>
      <c r="Y4" s="37" t="s">
        <v>31</v>
      </c>
      <c r="Z4" s="37" t="s">
        <v>32</v>
      </c>
      <c r="AA4" s="37" t="s">
        <v>33</v>
      </c>
    </row>
    <row r="5" spans="1:27" s="50" customFormat="1">
      <c r="A5" s="52">
        <v>5</v>
      </c>
      <c r="B5" s="13"/>
      <c r="C5" s="14"/>
      <c r="D5" s="14"/>
      <c r="E5" s="13"/>
      <c r="F5" s="28"/>
      <c r="G5" s="13"/>
      <c r="H5" s="13"/>
      <c r="I5" s="45"/>
      <c r="J5" s="62"/>
      <c r="K5" s="45"/>
      <c r="L5" s="46"/>
      <c r="M5" s="47"/>
      <c r="N5" s="48"/>
      <c r="O5" s="15"/>
      <c r="P5" s="101"/>
      <c r="Q5" s="102"/>
      <c r="R5" s="102" t="s">
        <v>124</v>
      </c>
      <c r="S5" s="398">
        <v>4315.68</v>
      </c>
      <c r="U5" s="49"/>
      <c r="V5" s="49"/>
      <c r="W5" s="49"/>
      <c r="X5" s="37"/>
      <c r="Y5" s="37"/>
      <c r="Z5" s="37"/>
      <c r="AA5" s="19"/>
    </row>
    <row r="6" spans="1:27" s="71" customFormat="1" ht="16.5" customHeight="1">
      <c r="A6" s="72">
        <v>6</v>
      </c>
      <c r="B6" s="41">
        <f>+IF(K6="",B5,B5+1)</f>
        <v>1</v>
      </c>
      <c r="C6" s="41">
        <f t="shared" ref="C6" si="0">+IF(B6=B5,IF(L6="",C5,C5+1),0)</f>
        <v>0</v>
      </c>
      <c r="D6" s="41">
        <f t="shared" ref="D6" si="1">+IF(C6=C5,IF(M6="",D5,D5+1),0)</f>
        <v>0</v>
      </c>
      <c r="E6" s="41">
        <f t="shared" ref="E6" si="2">+IF(D6=D5,IF(N6="",E5,E5+1),0)</f>
        <v>0</v>
      </c>
      <c r="F6" s="57" t="str">
        <f t="shared" ref="F6" si="3">+IF(K6="",F5,K6)</f>
        <v>TRAMO PORTAL 20 DE JULIO A ESTACIÓN INTERMEDIA LA VICTORIA ALTERNATIVA 6</v>
      </c>
      <c r="G6" s="57">
        <f t="shared" ref="G6" si="4">+IF(L6="",G5,L6)</f>
        <v>0</v>
      </c>
      <c r="H6" s="57">
        <f t="shared" ref="H6" si="5">+IF(G6=G5,IF(M6="",H5,M6),H7)</f>
        <v>0</v>
      </c>
      <c r="I6" s="412">
        <f>+E6+D6*1000+C6*1000000+B6*1000000000</f>
        <v>1000000000</v>
      </c>
      <c r="J6" s="377" t="s">
        <v>96</v>
      </c>
      <c r="K6" s="80" t="s">
        <v>77</v>
      </c>
      <c r="L6" s="81"/>
      <c r="M6" s="81"/>
      <c r="N6" s="86"/>
      <c r="O6" s="83"/>
      <c r="P6" s="103"/>
      <c r="Q6" s="104"/>
      <c r="R6" s="104"/>
      <c r="S6" s="399">
        <f>+W6</f>
        <v>57941576566.191086</v>
      </c>
      <c r="T6" s="104"/>
      <c r="U6" s="85"/>
      <c r="V6" s="85"/>
      <c r="W6" s="85">
        <f>+Y6</f>
        <v>57941576566.191086</v>
      </c>
      <c r="X6" s="407"/>
      <c r="Y6" s="365">
        <f t="shared" ref="Y6" si="6">+IF(C9&gt;C10,T9,Y7+T8)</f>
        <v>57941576566.191086</v>
      </c>
      <c r="Z6" s="365">
        <f t="shared" ref="Z6" si="7">+IF(D8&gt;D9,T8,Z7+T8)</f>
        <v>57941576566.191086</v>
      </c>
      <c r="AA6" s="365">
        <f t="shared" ref="AA6" si="8">+IF(E7&gt;E8,T7,AA7+T7)</f>
        <v>57941576566.191086</v>
      </c>
    </row>
    <row r="7" spans="1:27" s="71" customFormat="1" ht="16.5" customHeight="1">
      <c r="A7" s="72">
        <v>7</v>
      </c>
      <c r="B7" s="41">
        <f t="shared" ref="B7:B48" si="9">+IF(K7="",B6,B6+1)</f>
        <v>1</v>
      </c>
      <c r="C7" s="41">
        <f t="shared" ref="C7:C50" si="10">+IF(B7=B6,IF(L7="",C6,C6+1),0)</f>
        <v>1</v>
      </c>
      <c r="D7" s="41">
        <f t="shared" ref="D7:D50" si="11">+IF(C7=C6,IF(M7="",D6,D6+1),0)</f>
        <v>0</v>
      </c>
      <c r="E7" s="41">
        <f t="shared" ref="E7:E50" si="12">+IF(D7=D6,IF(N7="",E6,E6+1),0)</f>
        <v>0</v>
      </c>
      <c r="F7" s="57" t="str">
        <f t="shared" ref="F7:F50" si="13">+IF(K7="",F6,K7)</f>
        <v>TRAMO PORTAL 20 DE JULIO A ESTACIÓN INTERMEDIA LA VICTORIA ALTERNATIVA 6</v>
      </c>
      <c r="G7" s="57" t="str">
        <f t="shared" ref="G7:G50" si="14">+IF(L7="",G6,L7)</f>
        <v>COMPONENTE ELECTROMECANICO - 20 DE JULIO - LA VICTORIA</v>
      </c>
      <c r="H7" s="57" t="str">
        <f t="shared" ref="H7:H50" si="15">+IF(G7=G6,IF(M7="",H6,M7),H8)</f>
        <v>COMPONENTE ELECTROMECANICO</v>
      </c>
      <c r="I7" s="412">
        <f t="shared" ref="I7:I48" si="16">+E7+D7*1000+C7*1000000+B7*1000000000</f>
        <v>1001000000</v>
      </c>
      <c r="J7" s="377" t="s">
        <v>96</v>
      </c>
      <c r="K7" s="42"/>
      <c r="L7" s="43" t="s">
        <v>321</v>
      </c>
      <c r="M7" s="44"/>
      <c r="N7" s="78"/>
      <c r="O7" s="38"/>
      <c r="P7" s="388"/>
      <c r="Q7" s="389"/>
      <c r="R7" s="389"/>
      <c r="S7" s="362"/>
      <c r="T7" s="389"/>
      <c r="U7" s="69"/>
      <c r="V7" s="69">
        <f>+Z7</f>
        <v>57941576566.191086</v>
      </c>
      <c r="W7" s="69"/>
      <c r="X7" s="407"/>
      <c r="Y7" s="365">
        <f t="shared" ref="Y7:Y50" si="17">+IF(C10&gt;C11,T10,Y8+T9)</f>
        <v>57941576566.191086</v>
      </c>
      <c r="Z7" s="365">
        <f t="shared" ref="Z7:Z50" si="18">+IF(D9&gt;D10,T9,Z8+T9)</f>
        <v>57941576566.191086</v>
      </c>
      <c r="AA7" s="365">
        <f t="shared" ref="AA7:AA50" si="19">+IF(E8&gt;E9,T8,AA8+T8)</f>
        <v>57941576566.191086</v>
      </c>
    </row>
    <row r="8" spans="1:27" s="71" customFormat="1" ht="16.5" customHeight="1">
      <c r="A8" s="292"/>
      <c r="B8" s="41">
        <f t="shared" si="9"/>
        <v>1</v>
      </c>
      <c r="C8" s="41">
        <f t="shared" si="10"/>
        <v>1</v>
      </c>
      <c r="D8" s="41">
        <f t="shared" si="11"/>
        <v>1</v>
      </c>
      <c r="E8" s="41">
        <f t="shared" si="12"/>
        <v>0</v>
      </c>
      <c r="F8" s="57" t="str">
        <f t="shared" si="13"/>
        <v>TRAMO PORTAL 20 DE JULIO A ESTACIÓN INTERMEDIA LA VICTORIA ALTERNATIVA 6</v>
      </c>
      <c r="G8" s="57" t="str">
        <f t="shared" si="14"/>
        <v>COMPONENTE ELECTROMECANICO - 20 DE JULIO - LA VICTORIA</v>
      </c>
      <c r="H8" s="57" t="str">
        <f t="shared" si="15"/>
        <v>COMPONENTE ELECTROMECANICO</v>
      </c>
      <c r="I8" s="412">
        <f t="shared" si="16"/>
        <v>1001001000</v>
      </c>
      <c r="J8" s="377" t="s">
        <v>96</v>
      </c>
      <c r="K8" s="285"/>
      <c r="L8" s="43"/>
      <c r="M8" s="390" t="s">
        <v>125</v>
      </c>
      <c r="N8" s="78"/>
      <c r="O8" s="391"/>
      <c r="P8" s="392"/>
      <c r="Q8" s="389"/>
      <c r="R8" s="389"/>
      <c r="S8" s="362"/>
      <c r="T8" s="389"/>
      <c r="U8" s="69">
        <f>+AA8</f>
        <v>57941576566.191086</v>
      </c>
      <c r="V8" s="69"/>
      <c r="W8" s="69"/>
      <c r="X8" s="407"/>
      <c r="Y8" s="365">
        <f t="shared" si="17"/>
        <v>53571154522.416313</v>
      </c>
      <c r="Z8" s="365">
        <f t="shared" si="18"/>
        <v>53571154522.416313</v>
      </c>
      <c r="AA8" s="365">
        <f t="shared" si="19"/>
        <v>57941576566.191086</v>
      </c>
    </row>
    <row r="9" spans="1:27" s="71" customFormat="1" ht="16.5" customHeight="1">
      <c r="A9" s="72">
        <v>8</v>
      </c>
      <c r="B9" s="41">
        <f t="shared" si="9"/>
        <v>1</v>
      </c>
      <c r="C9" s="41">
        <f t="shared" si="10"/>
        <v>1</v>
      </c>
      <c r="D9" s="41">
        <f t="shared" si="11"/>
        <v>1</v>
      </c>
      <c r="E9" s="41">
        <f t="shared" si="12"/>
        <v>1</v>
      </c>
      <c r="F9" s="57" t="str">
        <f t="shared" si="13"/>
        <v>TRAMO PORTAL 20 DE JULIO A ESTACIÓN INTERMEDIA LA VICTORIA ALTERNATIVA 6</v>
      </c>
      <c r="G9" s="57" t="str">
        <f t="shared" si="14"/>
        <v>COMPONENTE ELECTROMECANICO - 20 DE JULIO - LA VICTORIA</v>
      </c>
      <c r="H9" s="57" t="str">
        <f t="shared" si="15"/>
        <v>COMPONENTE ELECTROMECANICO</v>
      </c>
      <c r="I9" s="412">
        <f t="shared" si="16"/>
        <v>1001001001</v>
      </c>
      <c r="J9" s="377" t="s">
        <v>96</v>
      </c>
      <c r="K9" s="42"/>
      <c r="L9" s="43"/>
      <c r="M9" s="43"/>
      <c r="N9" s="78" t="str">
        <f>+Cantidades!H9</f>
        <v>Proyecto de ingeniería</v>
      </c>
      <c r="O9" s="105" t="str">
        <f>+Cantidades!I9</f>
        <v>gbl</v>
      </c>
      <c r="P9" s="106">
        <f>+Cantidades!J9</f>
        <v>1</v>
      </c>
      <c r="Q9" s="107">
        <f>+Memoria!J102</f>
        <v>1012684.4538461538</v>
      </c>
      <c r="R9" s="107">
        <f t="shared" ref="R9:R16" si="20">+P9*Q9</f>
        <v>1012684.4538461538</v>
      </c>
      <c r="S9" s="108">
        <f>+T9</f>
        <v>4370422043.7747698</v>
      </c>
      <c r="T9" s="108">
        <f t="shared" ref="T9:T16" si="21">+R9*$S$5</f>
        <v>4370422043.7747698</v>
      </c>
      <c r="U9" s="69"/>
      <c r="V9" s="69"/>
      <c r="W9" s="69"/>
      <c r="X9" s="407"/>
      <c r="Y9" s="365">
        <f t="shared" si="17"/>
        <v>42967978285.030739</v>
      </c>
      <c r="Z9" s="365">
        <f t="shared" si="18"/>
        <v>42967978285.030739</v>
      </c>
      <c r="AA9" s="365">
        <f t="shared" si="19"/>
        <v>53571154522.416313</v>
      </c>
    </row>
    <row r="10" spans="1:27" s="23" customFormat="1" ht="16.5" customHeight="1">
      <c r="A10" s="72">
        <v>9</v>
      </c>
      <c r="B10" s="41">
        <f t="shared" si="9"/>
        <v>1</v>
      </c>
      <c r="C10" s="41">
        <f t="shared" si="10"/>
        <v>1</v>
      </c>
      <c r="D10" s="41">
        <f t="shared" si="11"/>
        <v>1</v>
      </c>
      <c r="E10" s="41">
        <f t="shared" si="12"/>
        <v>2</v>
      </c>
      <c r="F10" s="57" t="str">
        <f t="shared" si="13"/>
        <v>TRAMO PORTAL 20 DE JULIO A ESTACIÓN INTERMEDIA LA VICTORIA ALTERNATIVA 6</v>
      </c>
      <c r="G10" s="57" t="str">
        <f t="shared" si="14"/>
        <v>COMPONENTE ELECTROMECANICO - 20 DE JULIO - LA VICTORIA</v>
      </c>
      <c r="H10" s="57" t="str">
        <f t="shared" si="15"/>
        <v>COMPONENTE ELECTROMECANICO</v>
      </c>
      <c r="I10" s="412">
        <f t="shared" si="16"/>
        <v>1001001002</v>
      </c>
      <c r="J10" s="377" t="s">
        <v>96</v>
      </c>
      <c r="K10" s="39"/>
      <c r="L10" s="40"/>
      <c r="M10" s="40"/>
      <c r="N10" s="78" t="str">
        <f>+Cantidades!H10</f>
        <v>Suministro de estación motriz</v>
      </c>
      <c r="O10" s="105" t="str">
        <f>+Cantidades!I10</f>
        <v xml:space="preserve">un </v>
      </c>
      <c r="P10" s="106">
        <f>+Cantidades!J10</f>
        <v>1</v>
      </c>
      <c r="Q10" s="107">
        <f>+Memoria!J103</f>
        <v>2456895.839678932</v>
      </c>
      <c r="R10" s="107">
        <f t="shared" si="20"/>
        <v>2456895.839678932</v>
      </c>
      <c r="S10" s="108">
        <f t="shared" ref="S10:S16" si="22">+T10</f>
        <v>10603176237.385574</v>
      </c>
      <c r="T10" s="108">
        <f t="shared" si="21"/>
        <v>10603176237.385574</v>
      </c>
      <c r="U10" s="3"/>
      <c r="V10" s="3"/>
      <c r="W10" s="3"/>
      <c r="X10" s="408"/>
      <c r="Y10" s="365">
        <f t="shared" si="17"/>
        <v>36203037891.202049</v>
      </c>
      <c r="Z10" s="365">
        <f t="shared" si="18"/>
        <v>36203037891.202049</v>
      </c>
      <c r="AA10" s="365">
        <f t="shared" si="19"/>
        <v>42967978285.030739</v>
      </c>
    </row>
    <row r="11" spans="1:27" s="23" customFormat="1" ht="16.5" customHeight="1">
      <c r="A11" s="72">
        <v>10</v>
      </c>
      <c r="B11" s="41">
        <f t="shared" si="9"/>
        <v>1</v>
      </c>
      <c r="C11" s="41">
        <f t="shared" si="10"/>
        <v>1</v>
      </c>
      <c r="D11" s="41">
        <f t="shared" si="11"/>
        <v>1</v>
      </c>
      <c r="E11" s="41">
        <f t="shared" si="12"/>
        <v>3</v>
      </c>
      <c r="F11" s="57" t="str">
        <f t="shared" si="13"/>
        <v>TRAMO PORTAL 20 DE JULIO A ESTACIÓN INTERMEDIA LA VICTORIA ALTERNATIVA 6</v>
      </c>
      <c r="G11" s="57" t="str">
        <f t="shared" si="14"/>
        <v>COMPONENTE ELECTROMECANICO - 20 DE JULIO - LA VICTORIA</v>
      </c>
      <c r="H11" s="57" t="str">
        <f t="shared" si="15"/>
        <v>COMPONENTE ELECTROMECANICO</v>
      </c>
      <c r="I11" s="412">
        <f t="shared" si="16"/>
        <v>1001001003</v>
      </c>
      <c r="J11" s="377" t="s">
        <v>96</v>
      </c>
      <c r="K11" s="39"/>
      <c r="L11" s="40"/>
      <c r="M11" s="43"/>
      <c r="N11" s="78" t="str">
        <f>+Cantidades!H11</f>
        <v>Suministro de estación retorno</v>
      </c>
      <c r="O11" s="105" t="str">
        <f>+Cantidades!I11</f>
        <v xml:space="preserve">un </v>
      </c>
      <c r="P11" s="106">
        <f>+Cantidades!J11</f>
        <v>1</v>
      </c>
      <c r="Q11" s="107">
        <f>+Memoria!J104</f>
        <v>1567525.9504478294</v>
      </c>
      <c r="R11" s="107">
        <f t="shared" si="20"/>
        <v>1567525.9504478294</v>
      </c>
      <c r="S11" s="108">
        <f t="shared" si="22"/>
        <v>6764940393.8286886</v>
      </c>
      <c r="T11" s="108">
        <f t="shared" si="21"/>
        <v>6764940393.8286886</v>
      </c>
      <c r="U11" s="3"/>
      <c r="V11" s="3"/>
      <c r="W11" s="3"/>
      <c r="X11" s="408"/>
      <c r="Y11" s="365">
        <f t="shared" si="17"/>
        <v>34899271076.148003</v>
      </c>
      <c r="Z11" s="365">
        <f t="shared" si="18"/>
        <v>34899271076.148003</v>
      </c>
      <c r="AA11" s="365">
        <f t="shared" si="19"/>
        <v>36203037891.202049</v>
      </c>
    </row>
    <row r="12" spans="1:27" s="23" customFormat="1" ht="16.5" customHeight="1">
      <c r="A12" s="72">
        <v>17</v>
      </c>
      <c r="B12" s="41">
        <f t="shared" si="9"/>
        <v>1</v>
      </c>
      <c r="C12" s="41">
        <f t="shared" si="10"/>
        <v>1</v>
      </c>
      <c r="D12" s="41">
        <f t="shared" si="11"/>
        <v>1</v>
      </c>
      <c r="E12" s="41">
        <f t="shared" si="12"/>
        <v>4</v>
      </c>
      <c r="F12" s="57" t="str">
        <f t="shared" si="13"/>
        <v>TRAMO PORTAL 20 DE JULIO A ESTACIÓN INTERMEDIA LA VICTORIA ALTERNATIVA 6</v>
      </c>
      <c r="G12" s="57" t="str">
        <f t="shared" si="14"/>
        <v>COMPONENTE ELECTROMECANICO - 20 DE JULIO - LA VICTORIA</v>
      </c>
      <c r="H12" s="57" t="str">
        <f t="shared" si="15"/>
        <v>COMPONENTE ELECTROMECANICO</v>
      </c>
      <c r="I12" s="412">
        <f t="shared" si="16"/>
        <v>1001001004</v>
      </c>
      <c r="J12" s="377" t="s">
        <v>96</v>
      </c>
      <c r="K12" s="39"/>
      <c r="L12" s="40"/>
      <c r="M12" s="43"/>
      <c r="N12" s="78" t="str">
        <f>+Cantidades!H12</f>
        <v>Suministro del sistema de almacenamiento de cabinas</v>
      </c>
      <c r="O12" s="105" t="str">
        <f>+Cantidades!I12</f>
        <v xml:space="preserve">un </v>
      </c>
      <c r="P12" s="106">
        <f>+Cantidades!J12</f>
        <v>1</v>
      </c>
      <c r="Q12" s="107">
        <f>+Memoria!J105</f>
        <v>302099.9738289325</v>
      </c>
      <c r="R12" s="107">
        <f t="shared" si="20"/>
        <v>302099.9738289325</v>
      </c>
      <c r="S12" s="108">
        <f t="shared" si="22"/>
        <v>1303766815.0540476</v>
      </c>
      <c r="T12" s="108">
        <f t="shared" si="21"/>
        <v>1303766815.0540476</v>
      </c>
      <c r="U12" s="3"/>
      <c r="V12" s="3"/>
      <c r="W12" s="3"/>
      <c r="X12" s="408"/>
      <c r="Y12" s="365">
        <f t="shared" si="17"/>
        <v>20428080948.275768</v>
      </c>
      <c r="Z12" s="365">
        <f t="shared" si="18"/>
        <v>20428080948.275768</v>
      </c>
      <c r="AA12" s="365">
        <f t="shared" si="19"/>
        <v>34899271076.148003</v>
      </c>
    </row>
    <row r="13" spans="1:27" s="23" customFormat="1" ht="16.5" customHeight="1">
      <c r="A13" s="72">
        <v>18</v>
      </c>
      <c r="B13" s="41">
        <f t="shared" si="9"/>
        <v>1</v>
      </c>
      <c r="C13" s="41">
        <f t="shared" si="10"/>
        <v>1</v>
      </c>
      <c r="D13" s="41">
        <f t="shared" si="11"/>
        <v>1</v>
      </c>
      <c r="E13" s="41">
        <f t="shared" si="12"/>
        <v>5</v>
      </c>
      <c r="F13" s="57" t="str">
        <f t="shared" si="13"/>
        <v>TRAMO PORTAL 20 DE JULIO A ESTACIÓN INTERMEDIA LA VICTORIA ALTERNATIVA 6</v>
      </c>
      <c r="G13" s="57" t="str">
        <f t="shared" si="14"/>
        <v>COMPONENTE ELECTROMECANICO - 20 DE JULIO - LA VICTORIA</v>
      </c>
      <c r="H13" s="57" t="str">
        <f t="shared" si="15"/>
        <v>COMPONENTE ELECTROMECANICO</v>
      </c>
      <c r="I13" s="412">
        <f t="shared" si="16"/>
        <v>1001001005</v>
      </c>
      <c r="J13" s="377" t="s">
        <v>96</v>
      </c>
      <c r="K13" s="39"/>
      <c r="L13" s="40"/>
      <c r="M13" s="40"/>
      <c r="N13" s="78" t="str">
        <f>+Cantidades!H13</f>
        <v>Suministro de equipamiento de línea (incl. señalización y varios)</v>
      </c>
      <c r="O13" s="105" t="str">
        <f>+Cantidades!I13</f>
        <v>gbl</v>
      </c>
      <c r="P13" s="106">
        <f>+Cantidades!J13</f>
        <v>1</v>
      </c>
      <c r="Q13" s="107">
        <f>+Memoria!J106</f>
        <v>3353165.6952953488</v>
      </c>
      <c r="R13" s="107">
        <f t="shared" si="20"/>
        <v>3353165.6952953488</v>
      </c>
      <c r="S13" s="108">
        <f t="shared" si="22"/>
        <v>14471190127.872232</v>
      </c>
      <c r="T13" s="108">
        <f t="shared" si="21"/>
        <v>14471190127.872232</v>
      </c>
      <c r="U13" s="3"/>
      <c r="V13" s="3"/>
      <c r="W13" s="3"/>
      <c r="X13" s="408"/>
      <c r="Y13" s="365">
        <f t="shared" si="17"/>
        <v>8243482340.0420303</v>
      </c>
      <c r="Z13" s="365">
        <f t="shared" si="18"/>
        <v>8243482340.0420303</v>
      </c>
      <c r="AA13" s="365">
        <f t="shared" si="19"/>
        <v>20428080948.275768</v>
      </c>
    </row>
    <row r="14" spans="1:27" s="23" customFormat="1" ht="16.5" customHeight="1">
      <c r="A14" s="72">
        <v>19</v>
      </c>
      <c r="B14" s="41">
        <f t="shared" si="9"/>
        <v>1</v>
      </c>
      <c r="C14" s="41">
        <f t="shared" si="10"/>
        <v>1</v>
      </c>
      <c r="D14" s="41">
        <f t="shared" si="11"/>
        <v>1</v>
      </c>
      <c r="E14" s="41">
        <f t="shared" si="12"/>
        <v>6</v>
      </c>
      <c r="F14" s="57" t="str">
        <f t="shared" si="13"/>
        <v>TRAMO PORTAL 20 DE JULIO A ESTACIÓN INTERMEDIA LA VICTORIA ALTERNATIVA 6</v>
      </c>
      <c r="G14" s="57" t="str">
        <f t="shared" si="14"/>
        <v>COMPONENTE ELECTROMECANICO - 20 DE JULIO - LA VICTORIA</v>
      </c>
      <c r="H14" s="57" t="str">
        <f t="shared" si="15"/>
        <v>COMPONENTE ELECTROMECANICO</v>
      </c>
      <c r="I14" s="412">
        <f t="shared" si="16"/>
        <v>1001001006</v>
      </c>
      <c r="J14" s="377" t="s">
        <v>96</v>
      </c>
      <c r="K14" s="39"/>
      <c r="L14" s="40"/>
      <c r="M14" s="40"/>
      <c r="N14" s="78" t="str">
        <f>+Cantidades!H14</f>
        <v>Suministro de vehículos (incl. Sistema de comunicación, iluminación, etc)</v>
      </c>
      <c r="O14" s="105" t="str">
        <f>+Cantidades!I14</f>
        <v>un</v>
      </c>
      <c r="P14" s="106">
        <f>+Cantidades!J14</f>
        <v>81</v>
      </c>
      <c r="Q14" s="107">
        <f>+Memoria!J107</f>
        <v>34855.953942722263</v>
      </c>
      <c r="R14" s="107">
        <f t="shared" si="20"/>
        <v>2823332.2693605032</v>
      </c>
      <c r="S14" s="108">
        <f t="shared" si="22"/>
        <v>12184598608.233738</v>
      </c>
      <c r="T14" s="108">
        <f t="shared" si="21"/>
        <v>12184598608.233738</v>
      </c>
      <c r="U14" s="3"/>
      <c r="V14" s="3"/>
      <c r="W14" s="3"/>
      <c r="X14" s="408"/>
      <c r="Y14" s="365">
        <f t="shared" si="17"/>
        <v>3909257863.0820303</v>
      </c>
      <c r="Z14" s="365">
        <f t="shared" si="18"/>
        <v>3909257863.0820303</v>
      </c>
      <c r="AA14" s="365">
        <f t="shared" si="19"/>
        <v>8243482340.0420303</v>
      </c>
    </row>
    <row r="15" spans="1:27" s="23" customFormat="1" ht="16.5" customHeight="1">
      <c r="A15" s="72">
        <v>21</v>
      </c>
      <c r="B15" s="41">
        <f t="shared" si="9"/>
        <v>1</v>
      </c>
      <c r="C15" s="41">
        <f t="shared" si="10"/>
        <v>1</v>
      </c>
      <c r="D15" s="41">
        <f t="shared" si="11"/>
        <v>1</v>
      </c>
      <c r="E15" s="41">
        <f t="shared" si="12"/>
        <v>7</v>
      </c>
      <c r="F15" s="57" t="str">
        <f t="shared" si="13"/>
        <v>TRAMO PORTAL 20 DE JULIO A ESTACIÓN INTERMEDIA LA VICTORIA ALTERNATIVA 6</v>
      </c>
      <c r="G15" s="57" t="str">
        <f t="shared" si="14"/>
        <v>COMPONENTE ELECTROMECANICO - 20 DE JULIO - LA VICTORIA</v>
      </c>
      <c r="H15" s="57" t="str">
        <f t="shared" si="15"/>
        <v>COMPONENTE ELECTROMECANICO</v>
      </c>
      <c r="I15" s="412">
        <f t="shared" si="16"/>
        <v>1001001007</v>
      </c>
      <c r="J15" s="377" t="s">
        <v>96</v>
      </c>
      <c r="K15" s="42"/>
      <c r="L15" s="43"/>
      <c r="M15" s="43"/>
      <c r="N15" s="78" t="str">
        <f>+Cantidades!H15</f>
        <v>Transporte y distribución</v>
      </c>
      <c r="O15" s="105" t="str">
        <f>+Cantidades!I15</f>
        <v>gbl</v>
      </c>
      <c r="P15" s="106">
        <f>+Cantidades!J15</f>
        <v>1</v>
      </c>
      <c r="Q15" s="107">
        <f>+Memoria!J108</f>
        <v>1004296.9999999999</v>
      </c>
      <c r="R15" s="107">
        <f t="shared" si="20"/>
        <v>1004296.9999999999</v>
      </c>
      <c r="S15" s="108">
        <f t="shared" si="22"/>
        <v>4334224476.96</v>
      </c>
      <c r="T15" s="108">
        <f t="shared" si="21"/>
        <v>4334224476.96</v>
      </c>
      <c r="U15" s="3"/>
      <c r="V15" s="3"/>
      <c r="W15" s="3"/>
      <c r="X15" s="408"/>
      <c r="Y15" s="365">
        <f t="shared" si="17"/>
        <v>0</v>
      </c>
      <c r="Z15" s="365">
        <f t="shared" si="18"/>
        <v>0</v>
      </c>
      <c r="AA15" s="365">
        <f t="shared" si="19"/>
        <v>3909257863.0820303</v>
      </c>
    </row>
    <row r="16" spans="1:27" s="23" customFormat="1" ht="16.5" customHeight="1">
      <c r="A16" s="72">
        <v>22</v>
      </c>
      <c r="B16" s="41">
        <f t="shared" si="9"/>
        <v>1</v>
      </c>
      <c r="C16" s="41">
        <f t="shared" si="10"/>
        <v>1</v>
      </c>
      <c r="D16" s="41">
        <f t="shared" si="11"/>
        <v>1</v>
      </c>
      <c r="E16" s="41">
        <f t="shared" si="12"/>
        <v>8</v>
      </c>
      <c r="F16" s="57" t="str">
        <f t="shared" si="13"/>
        <v>TRAMO PORTAL 20 DE JULIO A ESTACIÓN INTERMEDIA LA VICTORIA ALTERNATIVA 6</v>
      </c>
      <c r="G16" s="57" t="str">
        <f t="shared" si="14"/>
        <v>COMPONENTE ELECTROMECANICO - 20 DE JULIO - LA VICTORIA</v>
      </c>
      <c r="H16" s="57" t="str">
        <f t="shared" si="15"/>
        <v>COMPONENTE ELECTROMECANICO</v>
      </c>
      <c r="I16" s="412">
        <f t="shared" si="16"/>
        <v>1001001008</v>
      </c>
      <c r="J16" s="377" t="s">
        <v>96</v>
      </c>
      <c r="K16" s="39"/>
      <c r="L16" s="43"/>
      <c r="M16" s="43"/>
      <c r="N16" s="78" t="str">
        <f>+Cantidades!H16</f>
        <v>Montaje y reglajes y pruebas previos a la puesta en marcha</v>
      </c>
      <c r="O16" s="105" t="str">
        <f>+Cantidades!I16</f>
        <v>gbl</v>
      </c>
      <c r="P16" s="106">
        <f>+Cantidades!J16</f>
        <v>1</v>
      </c>
      <c r="Q16" s="107">
        <f>+Memoria!J109</f>
        <v>905826.62826762639</v>
      </c>
      <c r="R16" s="107">
        <f t="shared" si="20"/>
        <v>905826.62826762639</v>
      </c>
      <c r="S16" s="108">
        <f t="shared" si="22"/>
        <v>3909257863.0820303</v>
      </c>
      <c r="T16" s="108">
        <f t="shared" si="21"/>
        <v>3909257863.0820303</v>
      </c>
      <c r="U16" s="3"/>
      <c r="V16" s="3"/>
      <c r="W16" s="3"/>
      <c r="X16" s="408"/>
      <c r="Y16" s="365">
        <f t="shared" si="17"/>
        <v>55607279446.826286</v>
      </c>
      <c r="Z16" s="365">
        <f t="shared" si="18"/>
        <v>0</v>
      </c>
      <c r="AA16" s="365">
        <f t="shared" si="19"/>
        <v>0</v>
      </c>
    </row>
    <row r="17" spans="1:27" s="280" customFormat="1" ht="16.5" hidden="1" customHeight="1">
      <c r="A17" s="292"/>
      <c r="B17" s="41">
        <f t="shared" si="9"/>
        <v>1</v>
      </c>
      <c r="C17" s="41">
        <f t="shared" si="10"/>
        <v>1</v>
      </c>
      <c r="D17" s="41">
        <f t="shared" si="11"/>
        <v>1</v>
      </c>
      <c r="E17" s="41">
        <f t="shared" si="12"/>
        <v>8</v>
      </c>
      <c r="F17" s="57" t="str">
        <f t="shared" si="13"/>
        <v>TRAMO PORTAL 20 DE JULIO A ESTACIÓN INTERMEDIA LA VICTORIA ALTERNATIVA 6</v>
      </c>
      <c r="G17" s="57" t="str">
        <f t="shared" si="14"/>
        <v>COMPONENTE ELECTROMECANICO - 20 DE JULIO - LA VICTORIA</v>
      </c>
      <c r="H17" s="57" t="str">
        <f t="shared" si="15"/>
        <v>COMPONENTE ELECTROMECANICO</v>
      </c>
      <c r="I17" s="412">
        <f t="shared" si="16"/>
        <v>1001001008</v>
      </c>
      <c r="J17" s="377"/>
      <c r="K17" s="283"/>
      <c r="L17" s="367"/>
      <c r="M17" s="367"/>
      <c r="N17" s="78"/>
      <c r="O17" s="105"/>
      <c r="P17" s="106"/>
      <c r="Q17" s="107"/>
      <c r="R17" s="107"/>
      <c r="S17" s="108"/>
      <c r="T17" s="108"/>
      <c r="U17" s="277"/>
      <c r="V17" s="277"/>
      <c r="W17" s="277"/>
      <c r="X17" s="408"/>
      <c r="Y17" s="365">
        <f t="shared" si="17"/>
        <v>55607279446.826286</v>
      </c>
      <c r="Z17" s="365">
        <f t="shared" si="18"/>
        <v>55607279446.826286</v>
      </c>
      <c r="AA17" s="365">
        <f t="shared" si="19"/>
        <v>0</v>
      </c>
    </row>
    <row r="18" spans="1:27" s="280" customFormat="1" ht="16.5" hidden="1" customHeight="1">
      <c r="A18" s="292"/>
      <c r="B18" s="41">
        <f t="shared" si="9"/>
        <v>1</v>
      </c>
      <c r="C18" s="41">
        <f t="shared" si="10"/>
        <v>1</v>
      </c>
      <c r="D18" s="41">
        <f t="shared" si="11"/>
        <v>1</v>
      </c>
      <c r="E18" s="41">
        <f t="shared" si="12"/>
        <v>8</v>
      </c>
      <c r="F18" s="57" t="str">
        <f t="shared" si="13"/>
        <v>TRAMO PORTAL 20 DE JULIO A ESTACIÓN INTERMEDIA LA VICTORIA ALTERNATIVA 6</v>
      </c>
      <c r="G18" s="57" t="str">
        <f t="shared" si="14"/>
        <v>COMPONENTE ELECTROMECANICO - 20 DE JULIO - LA VICTORIA</v>
      </c>
      <c r="H18" s="57" t="str">
        <f t="shared" si="15"/>
        <v>COMPONENTE ELECTROMECANICO</v>
      </c>
      <c r="I18" s="412">
        <f t="shared" si="16"/>
        <v>1001001008</v>
      </c>
      <c r="J18" s="377"/>
      <c r="K18" s="283"/>
      <c r="L18" s="367"/>
      <c r="M18" s="367"/>
      <c r="N18" s="78"/>
      <c r="O18" s="105"/>
      <c r="P18" s="106"/>
      <c r="Q18" s="107"/>
      <c r="R18" s="107"/>
      <c r="S18" s="108"/>
      <c r="T18" s="108"/>
      <c r="U18" s="277"/>
      <c r="V18" s="277"/>
      <c r="W18" s="277"/>
      <c r="X18" s="408"/>
      <c r="Y18" s="365">
        <f t="shared" si="17"/>
        <v>55607279446.826286</v>
      </c>
      <c r="Z18" s="365">
        <f t="shared" si="18"/>
        <v>55607279446.826286</v>
      </c>
      <c r="AA18" s="365">
        <f t="shared" si="19"/>
        <v>55607279446.826286</v>
      </c>
    </row>
    <row r="19" spans="1:27" s="23" customFormat="1" ht="16.5" customHeight="1">
      <c r="A19" s="72">
        <v>9</v>
      </c>
      <c r="B19" s="41">
        <f t="shared" si="9"/>
        <v>2</v>
      </c>
      <c r="C19" s="41">
        <f t="shared" si="10"/>
        <v>0</v>
      </c>
      <c r="D19" s="41">
        <f t="shared" si="11"/>
        <v>0</v>
      </c>
      <c r="E19" s="41">
        <f t="shared" si="12"/>
        <v>0</v>
      </c>
      <c r="F19" s="57" t="str">
        <f t="shared" si="13"/>
        <v>TRAMO PORTAL 20 DE JULIO A ESTACIÓN INTERMEDIA LA VICTORIA ALTERNATIVA 1</v>
      </c>
      <c r="G19" s="57" t="str">
        <f t="shared" si="14"/>
        <v>COMPONENTE ELECTROMECANICO - 20 DE JULIO - LA VICTORIA</v>
      </c>
      <c r="H19" s="57" t="str">
        <f t="shared" si="15"/>
        <v>COMPONENTE ELECTROMECANICO</v>
      </c>
      <c r="I19" s="412">
        <f t="shared" si="16"/>
        <v>2000000000</v>
      </c>
      <c r="J19" s="377" t="s">
        <v>95</v>
      </c>
      <c r="K19" s="80" t="s">
        <v>56</v>
      </c>
      <c r="L19" s="81"/>
      <c r="M19" s="81"/>
      <c r="N19" s="86"/>
      <c r="O19" s="109"/>
      <c r="P19" s="110"/>
      <c r="Q19" s="111"/>
      <c r="R19" s="111"/>
      <c r="S19" s="399">
        <f>+W19</f>
        <v>55607279446.826286</v>
      </c>
      <c r="T19" s="111"/>
      <c r="U19" s="387"/>
      <c r="V19" s="387"/>
      <c r="W19" s="85">
        <f>+Y19</f>
        <v>55607279446.826286</v>
      </c>
      <c r="X19" s="407"/>
      <c r="Y19" s="365">
        <f t="shared" si="17"/>
        <v>55607279446.826286</v>
      </c>
      <c r="Z19" s="365">
        <f t="shared" si="18"/>
        <v>55607279446.826286</v>
      </c>
      <c r="AA19" s="365">
        <f t="shared" si="19"/>
        <v>55607279446.826286</v>
      </c>
    </row>
    <row r="20" spans="1:27" s="71" customFormat="1" ht="16.5" customHeight="1">
      <c r="A20" s="292">
        <v>7</v>
      </c>
      <c r="B20" s="41">
        <f t="shared" si="9"/>
        <v>2</v>
      </c>
      <c r="C20" s="41">
        <f t="shared" si="10"/>
        <v>1</v>
      </c>
      <c r="D20" s="41">
        <f t="shared" si="11"/>
        <v>0</v>
      </c>
      <c r="E20" s="41">
        <f t="shared" si="12"/>
        <v>0</v>
      </c>
      <c r="F20" s="57" t="str">
        <f t="shared" si="13"/>
        <v>TRAMO PORTAL 20 DE JULIO A ESTACIÓN INTERMEDIA LA VICTORIA ALTERNATIVA 1</v>
      </c>
      <c r="G20" s="57" t="str">
        <f t="shared" si="14"/>
        <v>COMPONENTE ELECTROMECANICO - 20 DE JULIO - LA VICTORIA</v>
      </c>
      <c r="H20" s="57" t="str">
        <f t="shared" si="15"/>
        <v>COMPONENTE ELECTROMECANICO</v>
      </c>
      <c r="I20" s="412">
        <f t="shared" si="16"/>
        <v>2001000000</v>
      </c>
      <c r="J20" s="377" t="s">
        <v>95</v>
      </c>
      <c r="K20" s="285"/>
      <c r="L20" s="43" t="s">
        <v>321</v>
      </c>
      <c r="M20" s="44"/>
      <c r="N20" s="78"/>
      <c r="O20" s="38"/>
      <c r="P20" s="388"/>
      <c r="Q20" s="389"/>
      <c r="R20" s="389"/>
      <c r="S20" s="362"/>
      <c r="T20" s="389"/>
      <c r="U20" s="69"/>
      <c r="V20" s="69">
        <f>+Z20</f>
        <v>55607279446.826286</v>
      </c>
      <c r="W20" s="69"/>
      <c r="X20" s="407"/>
      <c r="Y20" s="365">
        <f t="shared" si="17"/>
        <v>55607279446.826286</v>
      </c>
      <c r="Z20" s="365">
        <f t="shared" si="18"/>
        <v>55607279446.826286</v>
      </c>
      <c r="AA20" s="365">
        <f t="shared" si="19"/>
        <v>55607279446.826286</v>
      </c>
    </row>
    <row r="21" spans="1:27" s="23" customFormat="1" ht="16.5" customHeight="1">
      <c r="A21" s="72">
        <v>10</v>
      </c>
      <c r="B21" s="41">
        <f t="shared" si="9"/>
        <v>2</v>
      </c>
      <c r="C21" s="41">
        <f t="shared" si="10"/>
        <v>1</v>
      </c>
      <c r="D21" s="41">
        <f t="shared" si="11"/>
        <v>1</v>
      </c>
      <c r="E21" s="41">
        <f t="shared" si="12"/>
        <v>0</v>
      </c>
      <c r="F21" s="57" t="str">
        <f t="shared" si="13"/>
        <v>TRAMO PORTAL 20 DE JULIO A ESTACIÓN INTERMEDIA LA VICTORIA ALTERNATIVA 1</v>
      </c>
      <c r="G21" s="57" t="str">
        <f t="shared" si="14"/>
        <v>COMPONENTE ELECTROMECANICO - 20 DE JULIO - LA VICTORIA</v>
      </c>
      <c r="H21" s="57" t="str">
        <f t="shared" si="15"/>
        <v>COMPONENTE ELECTROMECANICO</v>
      </c>
      <c r="I21" s="412">
        <f t="shared" si="16"/>
        <v>2001001000</v>
      </c>
      <c r="J21" s="377" t="s">
        <v>95</v>
      </c>
      <c r="K21" s="42"/>
      <c r="L21" s="43"/>
      <c r="M21" s="43" t="s">
        <v>125</v>
      </c>
      <c r="N21" s="78"/>
      <c r="O21" s="105"/>
      <c r="P21" s="106"/>
      <c r="Q21" s="107"/>
      <c r="R21" s="107"/>
      <c r="S21" s="362"/>
      <c r="T21" s="107"/>
      <c r="U21" s="69">
        <f>+AA21</f>
        <v>55607279446.826286</v>
      </c>
      <c r="V21" s="277"/>
      <c r="W21" s="277"/>
      <c r="X21" s="408"/>
      <c r="Y21" s="365">
        <f t="shared" si="17"/>
        <v>51236857403.051514</v>
      </c>
      <c r="Z21" s="365">
        <f t="shared" si="18"/>
        <v>51236857403.051514</v>
      </c>
      <c r="AA21" s="365">
        <f t="shared" si="19"/>
        <v>55607279446.826286</v>
      </c>
    </row>
    <row r="22" spans="1:27" s="23" customFormat="1" ht="16.5" customHeight="1">
      <c r="A22" s="72">
        <v>17</v>
      </c>
      <c r="B22" s="41">
        <f t="shared" si="9"/>
        <v>2</v>
      </c>
      <c r="C22" s="41">
        <f t="shared" si="10"/>
        <v>1</v>
      </c>
      <c r="D22" s="41">
        <f t="shared" si="11"/>
        <v>1</v>
      </c>
      <c r="E22" s="41">
        <f t="shared" si="12"/>
        <v>1</v>
      </c>
      <c r="F22" s="57" t="str">
        <f t="shared" si="13"/>
        <v>TRAMO PORTAL 20 DE JULIO A ESTACIÓN INTERMEDIA LA VICTORIA ALTERNATIVA 1</v>
      </c>
      <c r="G22" s="57" t="str">
        <f t="shared" si="14"/>
        <v>COMPONENTE ELECTROMECANICO - 20 DE JULIO - LA VICTORIA</v>
      </c>
      <c r="H22" s="57" t="str">
        <f t="shared" si="15"/>
        <v>COMPONENTE ELECTROMECANICO</v>
      </c>
      <c r="I22" s="412">
        <f t="shared" si="16"/>
        <v>2001001001</v>
      </c>
      <c r="J22" s="377" t="s">
        <v>95</v>
      </c>
      <c r="K22" s="39"/>
      <c r="L22" s="40"/>
      <c r="M22" s="43"/>
      <c r="N22" s="78" t="str">
        <f>+Cantidades!H18</f>
        <v>Proyecto de ingeniería</v>
      </c>
      <c r="O22" s="105" t="str">
        <f>+Cantidades!I18</f>
        <v>gbl</v>
      </c>
      <c r="P22" s="112">
        <f>+Cantidades!J18</f>
        <v>1</v>
      </c>
      <c r="Q22" s="107">
        <f>+Memoria!O102</f>
        <v>1012684.4538461538</v>
      </c>
      <c r="R22" s="107">
        <f t="shared" ref="R22:R29" si="23">+P22*Q22</f>
        <v>1012684.4538461538</v>
      </c>
      <c r="S22" s="108">
        <f t="shared" ref="S22:S29" si="24">+T22</f>
        <v>4370422043.7747698</v>
      </c>
      <c r="T22" s="108">
        <f t="shared" ref="T22:T29" si="25">+R22*$S$5</f>
        <v>4370422043.7747698</v>
      </c>
      <c r="U22" s="3"/>
      <c r="V22" s="3"/>
      <c r="W22" s="3"/>
      <c r="X22" s="408"/>
      <c r="Y22" s="365">
        <f t="shared" si="17"/>
        <v>40633681165.665939</v>
      </c>
      <c r="Z22" s="365">
        <f t="shared" si="18"/>
        <v>40633681165.665939</v>
      </c>
      <c r="AA22" s="365">
        <f t="shared" si="19"/>
        <v>51236857403.051514</v>
      </c>
    </row>
    <row r="23" spans="1:27" s="23" customFormat="1" ht="16.5" customHeight="1">
      <c r="A23" s="72">
        <v>18</v>
      </c>
      <c r="B23" s="41">
        <f t="shared" si="9"/>
        <v>2</v>
      </c>
      <c r="C23" s="41">
        <f t="shared" si="10"/>
        <v>1</v>
      </c>
      <c r="D23" s="41">
        <f t="shared" si="11"/>
        <v>1</v>
      </c>
      <c r="E23" s="41">
        <f t="shared" si="12"/>
        <v>2</v>
      </c>
      <c r="F23" s="57" t="str">
        <f t="shared" si="13"/>
        <v>TRAMO PORTAL 20 DE JULIO A ESTACIÓN INTERMEDIA LA VICTORIA ALTERNATIVA 1</v>
      </c>
      <c r="G23" s="57" t="str">
        <f t="shared" si="14"/>
        <v>COMPONENTE ELECTROMECANICO - 20 DE JULIO - LA VICTORIA</v>
      </c>
      <c r="H23" s="57" t="str">
        <f t="shared" si="15"/>
        <v>COMPONENTE ELECTROMECANICO</v>
      </c>
      <c r="I23" s="412">
        <f t="shared" si="16"/>
        <v>2001001002</v>
      </c>
      <c r="J23" s="377" t="s">
        <v>95</v>
      </c>
      <c r="K23" s="39"/>
      <c r="L23" s="40"/>
      <c r="M23" s="40"/>
      <c r="N23" s="78" t="str">
        <f>+Cantidades!H19</f>
        <v>Suministro de estación motriz</v>
      </c>
      <c r="O23" s="105" t="str">
        <f>+Cantidades!I19</f>
        <v>un</v>
      </c>
      <c r="P23" s="112">
        <f>+Cantidades!J19</f>
        <v>1</v>
      </c>
      <c r="Q23" s="107">
        <f>+Memoria!O103</f>
        <v>2456895.839678932</v>
      </c>
      <c r="R23" s="107">
        <f t="shared" si="23"/>
        <v>2456895.839678932</v>
      </c>
      <c r="S23" s="108">
        <f t="shared" si="24"/>
        <v>10603176237.385574</v>
      </c>
      <c r="T23" s="108">
        <f t="shared" si="25"/>
        <v>10603176237.385574</v>
      </c>
      <c r="U23" s="3"/>
      <c r="V23" s="3"/>
      <c r="W23" s="3"/>
      <c r="X23" s="408"/>
      <c r="Y23" s="365">
        <f t="shared" si="17"/>
        <v>33868740771.837254</v>
      </c>
      <c r="Z23" s="365">
        <f t="shared" si="18"/>
        <v>33868740771.837254</v>
      </c>
      <c r="AA23" s="365">
        <f t="shared" si="19"/>
        <v>40633681165.665939</v>
      </c>
    </row>
    <row r="24" spans="1:27" s="23" customFormat="1" ht="16.5" customHeight="1">
      <c r="A24" s="72">
        <v>19</v>
      </c>
      <c r="B24" s="41">
        <f t="shared" si="9"/>
        <v>2</v>
      </c>
      <c r="C24" s="41">
        <f t="shared" si="10"/>
        <v>1</v>
      </c>
      <c r="D24" s="41">
        <f t="shared" si="11"/>
        <v>1</v>
      </c>
      <c r="E24" s="41">
        <f t="shared" si="12"/>
        <v>3</v>
      </c>
      <c r="F24" s="57" t="str">
        <f t="shared" si="13"/>
        <v>TRAMO PORTAL 20 DE JULIO A ESTACIÓN INTERMEDIA LA VICTORIA ALTERNATIVA 1</v>
      </c>
      <c r="G24" s="57" t="str">
        <f t="shared" si="14"/>
        <v>COMPONENTE ELECTROMECANICO - 20 DE JULIO - LA VICTORIA</v>
      </c>
      <c r="H24" s="57" t="str">
        <f t="shared" si="15"/>
        <v>COMPONENTE ELECTROMECANICO</v>
      </c>
      <c r="I24" s="412">
        <f t="shared" si="16"/>
        <v>2001001003</v>
      </c>
      <c r="J24" s="377" t="s">
        <v>95</v>
      </c>
      <c r="K24" s="39"/>
      <c r="L24" s="40"/>
      <c r="M24" s="40"/>
      <c r="N24" s="78" t="str">
        <f>+Cantidades!H20</f>
        <v>Suministro de estación retorno</v>
      </c>
      <c r="O24" s="105" t="str">
        <f>+Cantidades!I20</f>
        <v>un</v>
      </c>
      <c r="P24" s="112">
        <f>+Cantidades!J20</f>
        <v>1</v>
      </c>
      <c r="Q24" s="107">
        <f>+Memoria!O104</f>
        <v>1567525.9504478294</v>
      </c>
      <c r="R24" s="107">
        <f t="shared" si="23"/>
        <v>1567525.9504478294</v>
      </c>
      <c r="S24" s="108">
        <f t="shared" si="24"/>
        <v>6764940393.8286886</v>
      </c>
      <c r="T24" s="108">
        <f t="shared" si="25"/>
        <v>6764940393.8286886</v>
      </c>
      <c r="U24" s="3"/>
      <c r="V24" s="3"/>
      <c r="W24" s="3"/>
      <c r="X24" s="408"/>
      <c r="Y24" s="365">
        <f t="shared" si="17"/>
        <v>32613261616.600021</v>
      </c>
      <c r="Z24" s="365">
        <f t="shared" si="18"/>
        <v>32613261616.600021</v>
      </c>
      <c r="AA24" s="365">
        <f t="shared" si="19"/>
        <v>33868740771.837254</v>
      </c>
    </row>
    <row r="25" spans="1:27" s="23" customFormat="1" ht="16.5" customHeight="1">
      <c r="A25" s="72">
        <v>21</v>
      </c>
      <c r="B25" s="41">
        <f t="shared" si="9"/>
        <v>2</v>
      </c>
      <c r="C25" s="41">
        <f t="shared" si="10"/>
        <v>1</v>
      </c>
      <c r="D25" s="41">
        <f t="shared" si="11"/>
        <v>1</v>
      </c>
      <c r="E25" s="41">
        <f t="shared" si="12"/>
        <v>4</v>
      </c>
      <c r="F25" s="57" t="str">
        <f t="shared" si="13"/>
        <v>TRAMO PORTAL 20 DE JULIO A ESTACIÓN INTERMEDIA LA VICTORIA ALTERNATIVA 1</v>
      </c>
      <c r="G25" s="57" t="str">
        <f t="shared" si="14"/>
        <v>COMPONENTE ELECTROMECANICO - 20 DE JULIO - LA VICTORIA</v>
      </c>
      <c r="H25" s="57" t="str">
        <f t="shared" si="15"/>
        <v>COMPONENTE ELECTROMECANICO</v>
      </c>
      <c r="I25" s="412">
        <f t="shared" si="16"/>
        <v>2001001004</v>
      </c>
      <c r="J25" s="377" t="s">
        <v>95</v>
      </c>
      <c r="K25" s="42"/>
      <c r="L25" s="43"/>
      <c r="M25" s="43"/>
      <c r="N25" s="78" t="str">
        <f>+Cantidades!H21</f>
        <v>Suministro del sistema de almacenamiento de cabinas</v>
      </c>
      <c r="O25" s="105" t="str">
        <f>+Cantidades!I21</f>
        <v>un</v>
      </c>
      <c r="P25" s="112">
        <f>+Cantidades!J21</f>
        <v>1</v>
      </c>
      <c r="Q25" s="107">
        <f>+Memoria!O105</f>
        <v>290911.08590934239</v>
      </c>
      <c r="R25" s="107">
        <f t="shared" si="23"/>
        <v>290911.08590934239</v>
      </c>
      <c r="S25" s="108">
        <f t="shared" si="24"/>
        <v>1255479155.2372308</v>
      </c>
      <c r="T25" s="108">
        <f t="shared" si="25"/>
        <v>1255479155.2372308</v>
      </c>
      <c r="U25" s="3"/>
      <c r="V25" s="3"/>
      <c r="W25" s="3"/>
      <c r="X25" s="408"/>
      <c r="Y25" s="365">
        <f t="shared" si="17"/>
        <v>19819032495.872063</v>
      </c>
      <c r="Z25" s="365">
        <f t="shared" si="18"/>
        <v>19819032495.872063</v>
      </c>
      <c r="AA25" s="365">
        <f t="shared" si="19"/>
        <v>32613261616.600021</v>
      </c>
    </row>
    <row r="26" spans="1:27" s="23" customFormat="1" ht="16.5" customHeight="1">
      <c r="A26" s="72">
        <v>22</v>
      </c>
      <c r="B26" s="41">
        <f t="shared" si="9"/>
        <v>2</v>
      </c>
      <c r="C26" s="41">
        <f t="shared" si="10"/>
        <v>1</v>
      </c>
      <c r="D26" s="41">
        <f t="shared" si="11"/>
        <v>1</v>
      </c>
      <c r="E26" s="41">
        <f t="shared" si="12"/>
        <v>5</v>
      </c>
      <c r="F26" s="57" t="str">
        <f t="shared" si="13"/>
        <v>TRAMO PORTAL 20 DE JULIO A ESTACIÓN INTERMEDIA LA VICTORIA ALTERNATIVA 1</v>
      </c>
      <c r="G26" s="57" t="str">
        <f t="shared" si="14"/>
        <v>COMPONENTE ELECTROMECANICO - 20 DE JULIO - LA VICTORIA</v>
      </c>
      <c r="H26" s="57" t="str">
        <f t="shared" si="15"/>
        <v>COMPONENTE ELECTROMECANICO</v>
      </c>
      <c r="I26" s="412">
        <f t="shared" si="16"/>
        <v>2001001005</v>
      </c>
      <c r="J26" s="377" t="s">
        <v>95</v>
      </c>
      <c r="K26" s="39"/>
      <c r="L26" s="43"/>
      <c r="M26" s="43"/>
      <c r="N26" s="78" t="str">
        <f>+Cantidades!H22</f>
        <v>Suministro de equipamiento de línea (incl. señalización y varios)</v>
      </c>
      <c r="O26" s="105" t="str">
        <f>+Cantidades!I22</f>
        <v>gbl</v>
      </c>
      <c r="P26" s="112">
        <f>+Cantidades!J22</f>
        <v>1</v>
      </c>
      <c r="Q26" s="107">
        <f>+Memoria!O106</f>
        <v>2964591.7029826026</v>
      </c>
      <c r="R26" s="107">
        <f t="shared" si="23"/>
        <v>2964591.7029826026</v>
      </c>
      <c r="S26" s="108">
        <f t="shared" si="24"/>
        <v>12794229120.727959</v>
      </c>
      <c r="T26" s="108">
        <f t="shared" si="25"/>
        <v>12794229120.727959</v>
      </c>
      <c r="U26" s="3"/>
      <c r="V26" s="3"/>
      <c r="W26" s="3"/>
      <c r="X26" s="408"/>
      <c r="Y26" s="365">
        <f t="shared" si="17"/>
        <v>8085715317.5729084</v>
      </c>
      <c r="Z26" s="365">
        <f t="shared" si="18"/>
        <v>8085715317.5729084</v>
      </c>
      <c r="AA26" s="365">
        <f t="shared" si="19"/>
        <v>19819032495.872063</v>
      </c>
    </row>
    <row r="27" spans="1:27" s="23" customFormat="1" ht="16.5" customHeight="1">
      <c r="A27" s="72">
        <v>9</v>
      </c>
      <c r="B27" s="41">
        <f t="shared" si="9"/>
        <v>2</v>
      </c>
      <c r="C27" s="41">
        <f t="shared" si="10"/>
        <v>1</v>
      </c>
      <c r="D27" s="41">
        <f t="shared" si="11"/>
        <v>1</v>
      </c>
      <c r="E27" s="41">
        <f t="shared" si="12"/>
        <v>6</v>
      </c>
      <c r="F27" s="57" t="str">
        <f t="shared" si="13"/>
        <v>TRAMO PORTAL 20 DE JULIO A ESTACIÓN INTERMEDIA LA VICTORIA ALTERNATIVA 1</v>
      </c>
      <c r="G27" s="57" t="str">
        <f t="shared" si="14"/>
        <v>COMPONENTE ELECTROMECANICO - 20 DE JULIO - LA VICTORIA</v>
      </c>
      <c r="H27" s="57" t="str">
        <f t="shared" si="15"/>
        <v>COMPONENTE ELECTROMECANICO</v>
      </c>
      <c r="I27" s="412">
        <f t="shared" si="16"/>
        <v>2001001006</v>
      </c>
      <c r="J27" s="377" t="s">
        <v>95</v>
      </c>
      <c r="K27" s="39"/>
      <c r="L27" s="40"/>
      <c r="M27" s="40"/>
      <c r="N27" s="78" t="str">
        <f>+Cantidades!H23</f>
        <v>Suministro de vehículos (incl. Sistema de comunicación, iluminación, etc)</v>
      </c>
      <c r="O27" s="105" t="str">
        <f>+Cantidades!I23</f>
        <v>un</v>
      </c>
      <c r="P27" s="112">
        <f>+Cantidades!J23</f>
        <v>78</v>
      </c>
      <c r="Q27" s="107">
        <f>+Memoria!O107</f>
        <v>34855.953942722255</v>
      </c>
      <c r="R27" s="107">
        <f t="shared" si="23"/>
        <v>2718764.4075323357</v>
      </c>
      <c r="S27" s="108">
        <f t="shared" si="24"/>
        <v>11733317178.299152</v>
      </c>
      <c r="T27" s="108">
        <f t="shared" si="25"/>
        <v>11733317178.299152</v>
      </c>
      <c r="U27" s="3"/>
      <c r="V27" s="3"/>
      <c r="W27" s="3"/>
      <c r="X27" s="408"/>
      <c r="Y27" s="365">
        <f t="shared" si="17"/>
        <v>3898793630.3729081</v>
      </c>
      <c r="Z27" s="365">
        <f t="shared" si="18"/>
        <v>3898793630.3729081</v>
      </c>
      <c r="AA27" s="365">
        <f t="shared" si="19"/>
        <v>8085715317.5729084</v>
      </c>
    </row>
    <row r="28" spans="1:27" s="23" customFormat="1" ht="16.5" customHeight="1">
      <c r="A28" s="72">
        <v>10</v>
      </c>
      <c r="B28" s="41">
        <f t="shared" si="9"/>
        <v>2</v>
      </c>
      <c r="C28" s="41">
        <f t="shared" si="10"/>
        <v>1</v>
      </c>
      <c r="D28" s="41">
        <f t="shared" si="11"/>
        <v>1</v>
      </c>
      <c r="E28" s="41">
        <f t="shared" si="12"/>
        <v>7</v>
      </c>
      <c r="F28" s="57" t="str">
        <f t="shared" si="13"/>
        <v>TRAMO PORTAL 20 DE JULIO A ESTACIÓN INTERMEDIA LA VICTORIA ALTERNATIVA 1</v>
      </c>
      <c r="G28" s="57" t="str">
        <f t="shared" si="14"/>
        <v>COMPONENTE ELECTROMECANICO - 20 DE JULIO - LA VICTORIA</v>
      </c>
      <c r="H28" s="57" t="str">
        <f t="shared" si="15"/>
        <v>COMPONENTE ELECTROMECANICO</v>
      </c>
      <c r="I28" s="412">
        <f t="shared" si="16"/>
        <v>2001001007</v>
      </c>
      <c r="J28" s="377" t="s">
        <v>95</v>
      </c>
      <c r="K28" s="39"/>
      <c r="L28" s="40"/>
      <c r="M28" s="43"/>
      <c r="N28" s="78" t="str">
        <f>+Cantidades!H24</f>
        <v>Transporte y distribución</v>
      </c>
      <c r="O28" s="105" t="str">
        <f>+Cantidades!I24</f>
        <v>gbl</v>
      </c>
      <c r="P28" s="112">
        <f>+Cantidades!J24</f>
        <v>1</v>
      </c>
      <c r="Q28" s="107">
        <f>+Memoria!O108</f>
        <v>970164.99999999988</v>
      </c>
      <c r="R28" s="107">
        <f t="shared" si="23"/>
        <v>970164.99999999988</v>
      </c>
      <c r="S28" s="108">
        <f t="shared" si="24"/>
        <v>4186921687.1999998</v>
      </c>
      <c r="T28" s="108">
        <f t="shared" si="25"/>
        <v>4186921687.1999998</v>
      </c>
      <c r="U28" s="3"/>
      <c r="V28" s="3"/>
      <c r="W28" s="3"/>
      <c r="X28" s="408"/>
      <c r="Y28" s="365">
        <f t="shared" si="17"/>
        <v>0</v>
      </c>
      <c r="Z28" s="365">
        <f t="shared" si="18"/>
        <v>0</v>
      </c>
      <c r="AA28" s="365">
        <f t="shared" si="19"/>
        <v>3898793630.3729081</v>
      </c>
    </row>
    <row r="29" spans="1:27" s="23" customFormat="1" ht="16.5" customHeight="1">
      <c r="A29" s="72">
        <v>17</v>
      </c>
      <c r="B29" s="41">
        <f t="shared" si="9"/>
        <v>2</v>
      </c>
      <c r="C29" s="41">
        <f t="shared" si="10"/>
        <v>1</v>
      </c>
      <c r="D29" s="41">
        <f t="shared" si="11"/>
        <v>1</v>
      </c>
      <c r="E29" s="41">
        <f t="shared" si="12"/>
        <v>8</v>
      </c>
      <c r="F29" s="57" t="str">
        <f t="shared" si="13"/>
        <v>TRAMO PORTAL 20 DE JULIO A ESTACIÓN INTERMEDIA LA VICTORIA ALTERNATIVA 1</v>
      </c>
      <c r="G29" s="57" t="str">
        <f t="shared" si="14"/>
        <v>COMPONENTE ELECTROMECANICO - 20 DE JULIO - LA VICTORIA</v>
      </c>
      <c r="H29" s="57" t="str">
        <f t="shared" si="15"/>
        <v>COMPONENTE ELECTROMECANICO</v>
      </c>
      <c r="I29" s="412">
        <f t="shared" si="16"/>
        <v>2001001008</v>
      </c>
      <c r="J29" s="377" t="s">
        <v>95</v>
      </c>
      <c r="K29" s="39"/>
      <c r="L29" s="40"/>
      <c r="M29" s="43"/>
      <c r="N29" s="78" t="str">
        <f>+Cantidades!H25</f>
        <v>Montaje y reglajes y pruebas previos a la puesta en marcha</v>
      </c>
      <c r="O29" s="105" t="str">
        <f>+Cantidades!I25</f>
        <v>gbl</v>
      </c>
      <c r="P29" s="112">
        <f>+Cantidades!J25</f>
        <v>1</v>
      </c>
      <c r="Q29" s="107">
        <f>+Memoria!O109</f>
        <v>903401.92747676093</v>
      </c>
      <c r="R29" s="107">
        <f t="shared" si="23"/>
        <v>903401.92747676093</v>
      </c>
      <c r="S29" s="108">
        <f t="shared" si="24"/>
        <v>3898793630.3729081</v>
      </c>
      <c r="T29" s="108">
        <f t="shared" si="25"/>
        <v>3898793630.3729081</v>
      </c>
      <c r="U29" s="3"/>
      <c r="V29" s="3"/>
      <c r="W29" s="3"/>
      <c r="X29" s="408"/>
      <c r="Y29" s="365">
        <f t="shared" si="17"/>
        <v>57850842445.641304</v>
      </c>
      <c r="Z29" s="365">
        <f t="shared" si="18"/>
        <v>0</v>
      </c>
      <c r="AA29" s="365">
        <f t="shared" si="19"/>
        <v>0</v>
      </c>
    </row>
    <row r="30" spans="1:27" s="280" customFormat="1" ht="16.5" hidden="1" customHeight="1">
      <c r="A30" s="292"/>
      <c r="B30" s="41">
        <f t="shared" si="9"/>
        <v>2</v>
      </c>
      <c r="C30" s="41">
        <f t="shared" si="10"/>
        <v>1</v>
      </c>
      <c r="D30" s="41">
        <f t="shared" si="11"/>
        <v>1</v>
      </c>
      <c r="E30" s="41">
        <f t="shared" si="12"/>
        <v>8</v>
      </c>
      <c r="F30" s="57" t="str">
        <f t="shared" si="13"/>
        <v>TRAMO PORTAL 20 DE JULIO A ESTACIÓN INTERMEDIA LA VICTORIA ALTERNATIVA 1</v>
      </c>
      <c r="G30" s="57" t="str">
        <f t="shared" si="14"/>
        <v>COMPONENTE ELECTROMECANICO - 20 DE JULIO - LA VICTORIA</v>
      </c>
      <c r="H30" s="57" t="str">
        <f t="shared" si="15"/>
        <v>COMPONENTE ELECTROMECANICO</v>
      </c>
      <c r="I30" s="412">
        <f t="shared" si="16"/>
        <v>2001001008</v>
      </c>
      <c r="J30" s="377"/>
      <c r="K30" s="283"/>
      <c r="L30" s="366"/>
      <c r="M30" s="367"/>
      <c r="N30" s="78"/>
      <c r="O30" s="105"/>
      <c r="P30" s="112"/>
      <c r="Q30" s="107"/>
      <c r="R30" s="107"/>
      <c r="S30" s="108"/>
      <c r="T30" s="108"/>
      <c r="U30" s="277"/>
      <c r="V30" s="277"/>
      <c r="W30" s="277"/>
      <c r="X30" s="408"/>
      <c r="Y30" s="365">
        <f t="shared" si="17"/>
        <v>57850842445.641304</v>
      </c>
      <c r="Z30" s="365">
        <f t="shared" si="18"/>
        <v>57850842445.641304</v>
      </c>
      <c r="AA30" s="365">
        <f t="shared" si="19"/>
        <v>0</v>
      </c>
    </row>
    <row r="31" spans="1:27" s="280" customFormat="1" ht="16.5" hidden="1" customHeight="1">
      <c r="A31" s="292"/>
      <c r="B31" s="41">
        <f t="shared" si="9"/>
        <v>2</v>
      </c>
      <c r="C31" s="41">
        <f t="shared" si="10"/>
        <v>1</v>
      </c>
      <c r="D31" s="41">
        <f t="shared" si="11"/>
        <v>1</v>
      </c>
      <c r="E31" s="41">
        <f t="shared" si="12"/>
        <v>8</v>
      </c>
      <c r="F31" s="57" t="str">
        <f t="shared" si="13"/>
        <v>TRAMO PORTAL 20 DE JULIO A ESTACIÓN INTERMEDIA LA VICTORIA ALTERNATIVA 1</v>
      </c>
      <c r="G31" s="57" t="str">
        <f t="shared" si="14"/>
        <v>COMPONENTE ELECTROMECANICO - 20 DE JULIO - LA VICTORIA</v>
      </c>
      <c r="H31" s="57" t="str">
        <f t="shared" si="15"/>
        <v>COMPONENTE ELECTROMECANICO</v>
      </c>
      <c r="I31" s="412">
        <f t="shared" si="16"/>
        <v>2001001008</v>
      </c>
      <c r="J31" s="377"/>
      <c r="K31" s="283"/>
      <c r="L31" s="366"/>
      <c r="M31" s="367"/>
      <c r="N31" s="78"/>
      <c r="O31" s="105"/>
      <c r="P31" s="112"/>
      <c r="Q31" s="107"/>
      <c r="R31" s="107"/>
      <c r="S31" s="108"/>
      <c r="T31" s="108"/>
      <c r="U31" s="277"/>
      <c r="V31" s="277"/>
      <c r="W31" s="277"/>
      <c r="X31" s="408"/>
      <c r="Y31" s="365">
        <f t="shared" si="17"/>
        <v>57850842445.641304</v>
      </c>
      <c r="Z31" s="365">
        <f t="shared" si="18"/>
        <v>57850842445.641304</v>
      </c>
      <c r="AA31" s="365">
        <f t="shared" si="19"/>
        <v>57850842445.641304</v>
      </c>
    </row>
    <row r="32" spans="1:27" s="23" customFormat="1" ht="16.5" customHeight="1">
      <c r="A32" s="72">
        <v>18</v>
      </c>
      <c r="B32" s="41">
        <f t="shared" si="9"/>
        <v>3</v>
      </c>
      <c r="C32" s="41">
        <f t="shared" si="10"/>
        <v>0</v>
      </c>
      <c r="D32" s="41">
        <f t="shared" si="11"/>
        <v>0</v>
      </c>
      <c r="E32" s="41">
        <f t="shared" si="12"/>
        <v>0</v>
      </c>
      <c r="F32" s="57" t="str">
        <f t="shared" si="13"/>
        <v>TRAMO PORTAL 20 DE JULIO A ESTACIÓN INTERMEDIA LA VICTORIA ALTERNATIVA 4</v>
      </c>
      <c r="G32" s="57" t="str">
        <f t="shared" si="14"/>
        <v>COMPONENTE ELECTROMECANICO - 20 DE JULIO - LA VICTORIA</v>
      </c>
      <c r="H32" s="57" t="str">
        <f t="shared" si="15"/>
        <v>COMPONENTE ELECTROMECANICO</v>
      </c>
      <c r="I32" s="412">
        <f t="shared" si="16"/>
        <v>3000000000</v>
      </c>
      <c r="J32" s="377" t="s">
        <v>94</v>
      </c>
      <c r="K32" s="80" t="s">
        <v>78</v>
      </c>
      <c r="L32" s="81"/>
      <c r="M32" s="81"/>
      <c r="N32" s="86"/>
      <c r="O32" s="86"/>
      <c r="P32" s="113"/>
      <c r="Q32" s="111"/>
      <c r="R32" s="111"/>
      <c r="S32" s="399">
        <f>+W32</f>
        <v>57850842445.641304</v>
      </c>
      <c r="T32" s="111"/>
      <c r="U32" s="387"/>
      <c r="V32" s="387"/>
      <c r="W32" s="85">
        <f>+Y32</f>
        <v>57850842445.641304</v>
      </c>
      <c r="X32" s="407"/>
      <c r="Y32" s="365">
        <f t="shared" si="17"/>
        <v>57850842445.641304</v>
      </c>
      <c r="Z32" s="365">
        <f t="shared" si="18"/>
        <v>57850842445.641304</v>
      </c>
      <c r="AA32" s="365">
        <f t="shared" si="19"/>
        <v>57850842445.641304</v>
      </c>
    </row>
    <row r="33" spans="1:27" s="23" customFormat="1" ht="16.5" customHeight="1">
      <c r="A33" s="72">
        <v>19</v>
      </c>
      <c r="B33" s="41">
        <f t="shared" si="9"/>
        <v>3</v>
      </c>
      <c r="C33" s="41">
        <f t="shared" si="10"/>
        <v>1</v>
      </c>
      <c r="D33" s="41">
        <f t="shared" si="11"/>
        <v>0</v>
      </c>
      <c r="E33" s="41">
        <f t="shared" si="12"/>
        <v>0</v>
      </c>
      <c r="F33" s="57" t="str">
        <f t="shared" si="13"/>
        <v>TRAMO PORTAL 20 DE JULIO A ESTACIÓN INTERMEDIA LA VICTORIA ALTERNATIVA 4</v>
      </c>
      <c r="G33" s="57" t="str">
        <f t="shared" si="14"/>
        <v>COMPONENTE ELECTROMECANICO - 20 DE JULIO - LA VICTORIA</v>
      </c>
      <c r="H33" s="57" t="str">
        <f t="shared" si="15"/>
        <v>COMPONENTE ELECTROMECANICO</v>
      </c>
      <c r="I33" s="412">
        <f t="shared" si="16"/>
        <v>3001000000</v>
      </c>
      <c r="J33" s="377" t="s">
        <v>94</v>
      </c>
      <c r="K33" s="42"/>
      <c r="L33" s="43" t="s">
        <v>321</v>
      </c>
      <c r="M33" s="44"/>
      <c r="N33" s="78"/>
      <c r="O33" s="78"/>
      <c r="P33" s="112"/>
      <c r="Q33" s="107"/>
      <c r="R33" s="107"/>
      <c r="S33" s="362"/>
      <c r="T33" s="107"/>
      <c r="U33" s="277"/>
      <c r="V33" s="69">
        <f>+Z33</f>
        <v>57850842445.641304</v>
      </c>
      <c r="W33" s="3"/>
      <c r="X33" s="408"/>
      <c r="Y33" s="365">
        <f t="shared" si="17"/>
        <v>57850842445.641304</v>
      </c>
      <c r="Z33" s="365">
        <f t="shared" si="18"/>
        <v>57850842445.641304</v>
      </c>
      <c r="AA33" s="365">
        <f t="shared" si="19"/>
        <v>57850842445.641304</v>
      </c>
    </row>
    <row r="34" spans="1:27" s="280" customFormat="1" ht="16.5" customHeight="1">
      <c r="A34" s="292"/>
      <c r="B34" s="41">
        <f t="shared" si="9"/>
        <v>3</v>
      </c>
      <c r="C34" s="41">
        <f t="shared" si="10"/>
        <v>1</v>
      </c>
      <c r="D34" s="41">
        <f t="shared" si="11"/>
        <v>1</v>
      </c>
      <c r="E34" s="41">
        <f t="shared" si="12"/>
        <v>0</v>
      </c>
      <c r="F34" s="57" t="str">
        <f t="shared" si="13"/>
        <v>TRAMO PORTAL 20 DE JULIO A ESTACIÓN INTERMEDIA LA VICTORIA ALTERNATIVA 4</v>
      </c>
      <c r="G34" s="57" t="str">
        <f t="shared" si="14"/>
        <v>COMPONENTE ELECTROMECANICO - 20 DE JULIO - LA VICTORIA</v>
      </c>
      <c r="H34" s="57" t="str">
        <f t="shared" si="15"/>
        <v>COMPONENTE ELECTROMECANICO</v>
      </c>
      <c r="I34" s="412">
        <f t="shared" si="16"/>
        <v>3001001000</v>
      </c>
      <c r="J34" s="377" t="s">
        <v>94</v>
      </c>
      <c r="K34" s="285"/>
      <c r="L34" s="43"/>
      <c r="M34" s="43" t="s">
        <v>125</v>
      </c>
      <c r="N34" s="78"/>
      <c r="O34" s="78"/>
      <c r="P34" s="112"/>
      <c r="Q34" s="107"/>
      <c r="R34" s="107"/>
      <c r="S34" s="362"/>
      <c r="T34" s="107"/>
      <c r="U34" s="69">
        <f>+AA34</f>
        <v>57850842445.641304</v>
      </c>
      <c r="V34" s="277"/>
      <c r="W34" s="277"/>
      <c r="X34" s="408"/>
      <c r="Y34" s="365">
        <f t="shared" si="17"/>
        <v>53480420401.866531</v>
      </c>
      <c r="Z34" s="365">
        <f t="shared" si="18"/>
        <v>53480420401.866531</v>
      </c>
      <c r="AA34" s="365">
        <f t="shared" si="19"/>
        <v>57850842445.641304</v>
      </c>
    </row>
    <row r="35" spans="1:27" s="23" customFormat="1" ht="16.5" customHeight="1">
      <c r="A35" s="72">
        <v>21</v>
      </c>
      <c r="B35" s="41">
        <f t="shared" si="9"/>
        <v>3</v>
      </c>
      <c r="C35" s="41">
        <f t="shared" si="10"/>
        <v>1</v>
      </c>
      <c r="D35" s="41">
        <f t="shared" si="11"/>
        <v>1</v>
      </c>
      <c r="E35" s="41">
        <f t="shared" si="12"/>
        <v>1</v>
      </c>
      <c r="F35" s="57" t="str">
        <f t="shared" si="13"/>
        <v>TRAMO PORTAL 20 DE JULIO A ESTACIÓN INTERMEDIA LA VICTORIA ALTERNATIVA 4</v>
      </c>
      <c r="G35" s="57" t="str">
        <f t="shared" si="14"/>
        <v>COMPONENTE ELECTROMECANICO - 20 DE JULIO - LA VICTORIA</v>
      </c>
      <c r="H35" s="57" t="str">
        <f t="shared" si="15"/>
        <v>COMPONENTE ELECTROMECANICO</v>
      </c>
      <c r="I35" s="412">
        <f t="shared" si="16"/>
        <v>3001001001</v>
      </c>
      <c r="J35" s="377" t="s">
        <v>94</v>
      </c>
      <c r="K35" s="42"/>
      <c r="L35" s="43"/>
      <c r="M35" s="43"/>
      <c r="N35" s="76" t="str">
        <f>+Cantidades!H27</f>
        <v>Proyecto de ingeniería</v>
      </c>
      <c r="O35" s="114" t="str">
        <f>+Cantidades!I27</f>
        <v>gbl</v>
      </c>
      <c r="P35" s="115">
        <f>+Cantidades!J27</f>
        <v>1</v>
      </c>
      <c r="Q35" s="107">
        <f>+Memoria!T102</f>
        <v>1012684.4538461538</v>
      </c>
      <c r="R35" s="107">
        <f t="shared" ref="R35:R42" si="26">+P35*Q35</f>
        <v>1012684.4538461538</v>
      </c>
      <c r="S35" s="108">
        <f t="shared" ref="S35:S42" si="27">+T35</f>
        <v>4370422043.7747698</v>
      </c>
      <c r="T35" s="108">
        <f t="shared" ref="T35:T42" si="28">+R35*$S$5</f>
        <v>4370422043.7747698</v>
      </c>
      <c r="U35" s="3"/>
      <c r="V35" s="3"/>
      <c r="W35" s="3"/>
      <c r="X35" s="408"/>
      <c r="Y35" s="365">
        <f t="shared" si="17"/>
        <v>42877244164.480957</v>
      </c>
      <c r="Z35" s="365">
        <f t="shared" si="18"/>
        <v>42877244164.480957</v>
      </c>
      <c r="AA35" s="365">
        <f t="shared" si="19"/>
        <v>53480420401.866531</v>
      </c>
    </row>
    <row r="36" spans="1:27" s="23" customFormat="1" ht="16.5" customHeight="1">
      <c r="A36" s="72">
        <v>22</v>
      </c>
      <c r="B36" s="41">
        <f t="shared" si="9"/>
        <v>3</v>
      </c>
      <c r="C36" s="41">
        <f t="shared" si="10"/>
        <v>1</v>
      </c>
      <c r="D36" s="41">
        <f t="shared" si="11"/>
        <v>1</v>
      </c>
      <c r="E36" s="41">
        <f t="shared" si="12"/>
        <v>2</v>
      </c>
      <c r="F36" s="57" t="str">
        <f t="shared" si="13"/>
        <v>TRAMO PORTAL 20 DE JULIO A ESTACIÓN INTERMEDIA LA VICTORIA ALTERNATIVA 4</v>
      </c>
      <c r="G36" s="57" t="str">
        <f t="shared" si="14"/>
        <v>COMPONENTE ELECTROMECANICO - 20 DE JULIO - LA VICTORIA</v>
      </c>
      <c r="H36" s="57" t="str">
        <f t="shared" si="15"/>
        <v>COMPONENTE ELECTROMECANICO</v>
      </c>
      <c r="I36" s="412">
        <f t="shared" si="16"/>
        <v>3001001002</v>
      </c>
      <c r="J36" s="377" t="s">
        <v>94</v>
      </c>
      <c r="K36" s="39"/>
      <c r="L36" s="43"/>
      <c r="M36" s="43"/>
      <c r="N36" s="76" t="str">
        <f>+Cantidades!H28</f>
        <v>Suministro de estación motriz</v>
      </c>
      <c r="O36" s="114" t="str">
        <f>+Cantidades!I28</f>
        <v>un</v>
      </c>
      <c r="P36" s="115">
        <f>+Cantidades!J28</f>
        <v>1</v>
      </c>
      <c r="Q36" s="107">
        <f>+Memoria!T103</f>
        <v>2456895.839678932</v>
      </c>
      <c r="R36" s="107">
        <f t="shared" si="26"/>
        <v>2456895.839678932</v>
      </c>
      <c r="S36" s="108">
        <f t="shared" si="27"/>
        <v>10603176237.385574</v>
      </c>
      <c r="T36" s="108">
        <f t="shared" si="28"/>
        <v>10603176237.385574</v>
      </c>
      <c r="U36" s="3"/>
      <c r="V36" s="3"/>
      <c r="W36" s="3"/>
      <c r="X36" s="408"/>
      <c r="Y36" s="365">
        <f t="shared" si="17"/>
        <v>36112303770.652267</v>
      </c>
      <c r="Z36" s="365">
        <f t="shared" si="18"/>
        <v>36112303770.652267</v>
      </c>
      <c r="AA36" s="365">
        <f t="shared" si="19"/>
        <v>42877244164.480957</v>
      </c>
    </row>
    <row r="37" spans="1:27" s="23" customFormat="1" ht="16.5" customHeight="1">
      <c r="A37" s="72">
        <v>21</v>
      </c>
      <c r="B37" s="41">
        <f t="shared" si="9"/>
        <v>3</v>
      </c>
      <c r="C37" s="41">
        <f t="shared" si="10"/>
        <v>1</v>
      </c>
      <c r="D37" s="41">
        <f t="shared" si="11"/>
        <v>1</v>
      </c>
      <c r="E37" s="41">
        <f t="shared" si="12"/>
        <v>3</v>
      </c>
      <c r="F37" s="57" t="str">
        <f t="shared" si="13"/>
        <v>TRAMO PORTAL 20 DE JULIO A ESTACIÓN INTERMEDIA LA VICTORIA ALTERNATIVA 4</v>
      </c>
      <c r="G37" s="57" t="str">
        <f t="shared" si="14"/>
        <v>COMPONENTE ELECTROMECANICO - 20 DE JULIO - LA VICTORIA</v>
      </c>
      <c r="H37" s="57" t="str">
        <f t="shared" si="15"/>
        <v>COMPONENTE ELECTROMECANICO</v>
      </c>
      <c r="I37" s="412">
        <f t="shared" si="16"/>
        <v>3001001003</v>
      </c>
      <c r="J37" s="377" t="s">
        <v>94</v>
      </c>
      <c r="K37" s="42"/>
      <c r="L37" s="43"/>
      <c r="M37" s="43"/>
      <c r="N37" s="76" t="str">
        <f>+Cantidades!H29</f>
        <v>Suministro de estación retorno</v>
      </c>
      <c r="O37" s="114" t="str">
        <f>+Cantidades!I29</f>
        <v>un</v>
      </c>
      <c r="P37" s="115">
        <f>+Cantidades!J29</f>
        <v>1</v>
      </c>
      <c r="Q37" s="107">
        <f>+Memoria!T104</f>
        <v>1567525.9504478294</v>
      </c>
      <c r="R37" s="107">
        <f t="shared" si="26"/>
        <v>1567525.9504478294</v>
      </c>
      <c r="S37" s="108">
        <f t="shared" si="27"/>
        <v>6764940393.8286886</v>
      </c>
      <c r="T37" s="108">
        <f t="shared" si="28"/>
        <v>6764940393.8286886</v>
      </c>
      <c r="U37" s="3"/>
      <c r="V37" s="3"/>
      <c r="W37" s="3"/>
      <c r="X37" s="408"/>
      <c r="Y37" s="365">
        <f t="shared" si="17"/>
        <v>34776345182.387009</v>
      </c>
      <c r="Z37" s="365">
        <f t="shared" si="18"/>
        <v>34776345182.387009</v>
      </c>
      <c r="AA37" s="365">
        <f t="shared" si="19"/>
        <v>36112303770.652267</v>
      </c>
    </row>
    <row r="38" spans="1:27" s="23" customFormat="1" ht="16.5" customHeight="1">
      <c r="A38" s="72">
        <v>22</v>
      </c>
      <c r="B38" s="41">
        <f t="shared" si="9"/>
        <v>3</v>
      </c>
      <c r="C38" s="41">
        <f t="shared" si="10"/>
        <v>1</v>
      </c>
      <c r="D38" s="41">
        <f t="shared" si="11"/>
        <v>1</v>
      </c>
      <c r="E38" s="41">
        <f t="shared" si="12"/>
        <v>4</v>
      </c>
      <c r="F38" s="57" t="str">
        <f t="shared" si="13"/>
        <v>TRAMO PORTAL 20 DE JULIO A ESTACIÓN INTERMEDIA LA VICTORIA ALTERNATIVA 4</v>
      </c>
      <c r="G38" s="57" t="str">
        <f t="shared" si="14"/>
        <v>COMPONENTE ELECTROMECANICO - 20 DE JULIO - LA VICTORIA</v>
      </c>
      <c r="H38" s="57" t="str">
        <f t="shared" si="15"/>
        <v>COMPONENTE ELECTROMECANICO</v>
      </c>
      <c r="I38" s="412">
        <f t="shared" si="16"/>
        <v>3001001004</v>
      </c>
      <c r="J38" s="377" t="s">
        <v>94</v>
      </c>
      <c r="K38" s="39"/>
      <c r="L38" s="43"/>
      <c r="M38" s="43"/>
      <c r="N38" s="76" t="str">
        <f>+Cantidades!H30</f>
        <v>Suministro del sistema de almacenamiento de cabinas</v>
      </c>
      <c r="O38" s="114" t="str">
        <f>+Cantidades!I30</f>
        <v>un</v>
      </c>
      <c r="P38" s="115">
        <f>+Cantidades!J30</f>
        <v>1</v>
      </c>
      <c r="Q38" s="107">
        <f>+Memoria!T105</f>
        <v>309559.23244199256</v>
      </c>
      <c r="R38" s="107">
        <f t="shared" si="26"/>
        <v>309559.23244199256</v>
      </c>
      <c r="S38" s="108">
        <f t="shared" si="27"/>
        <v>1335958588.2652586</v>
      </c>
      <c r="T38" s="108">
        <f t="shared" si="28"/>
        <v>1335958588.2652586</v>
      </c>
      <c r="U38" s="3"/>
      <c r="V38" s="3"/>
      <c r="W38" s="3"/>
      <c r="X38" s="408"/>
      <c r="Y38" s="365">
        <f t="shared" si="17"/>
        <v>20846388482.358238</v>
      </c>
      <c r="Z38" s="365">
        <f t="shared" si="18"/>
        <v>20846388482.358238</v>
      </c>
      <c r="AA38" s="365">
        <f t="shared" si="19"/>
        <v>34776345182.387009</v>
      </c>
    </row>
    <row r="39" spans="1:27" s="23" customFormat="1" ht="16.5" customHeight="1">
      <c r="A39" s="72">
        <v>21</v>
      </c>
      <c r="B39" s="41">
        <f t="shared" si="9"/>
        <v>3</v>
      </c>
      <c r="C39" s="41">
        <f t="shared" si="10"/>
        <v>1</v>
      </c>
      <c r="D39" s="41">
        <f t="shared" si="11"/>
        <v>1</v>
      </c>
      <c r="E39" s="41">
        <f t="shared" si="12"/>
        <v>5</v>
      </c>
      <c r="F39" s="57" t="str">
        <f t="shared" si="13"/>
        <v>TRAMO PORTAL 20 DE JULIO A ESTACIÓN INTERMEDIA LA VICTORIA ALTERNATIVA 4</v>
      </c>
      <c r="G39" s="57" t="str">
        <f t="shared" si="14"/>
        <v>COMPONENTE ELECTROMECANICO - 20 DE JULIO - LA VICTORIA</v>
      </c>
      <c r="H39" s="57" t="str">
        <f t="shared" si="15"/>
        <v>COMPONENTE ELECTROMECANICO</v>
      </c>
      <c r="I39" s="412">
        <f t="shared" si="16"/>
        <v>3001001005</v>
      </c>
      <c r="J39" s="377" t="s">
        <v>94</v>
      </c>
      <c r="K39" s="42"/>
      <c r="L39" s="43"/>
      <c r="M39" s="43"/>
      <c r="N39" s="76" t="str">
        <f>+Cantidades!H31</f>
        <v>Suministro de equipamiento de línea (incl. señalización y varios)</v>
      </c>
      <c r="O39" s="114" t="str">
        <f>+Cantidades!I31</f>
        <v>gbl</v>
      </c>
      <c r="P39" s="115">
        <f>+Cantidades!J31</f>
        <v>1</v>
      </c>
      <c r="Q39" s="107">
        <f>+Memoria!T106</f>
        <v>3227754.7686642134</v>
      </c>
      <c r="R39" s="107">
        <f t="shared" si="26"/>
        <v>3227754.7686642134</v>
      </c>
      <c r="S39" s="108">
        <f t="shared" si="27"/>
        <v>13929956700.028772</v>
      </c>
      <c r="T39" s="108">
        <f t="shared" si="28"/>
        <v>13929956700.028772</v>
      </c>
      <c r="U39" s="3"/>
      <c r="V39" s="3"/>
      <c r="W39" s="3"/>
      <c r="X39" s="408"/>
      <c r="Y39" s="365">
        <f t="shared" si="17"/>
        <v>8360935587.5014458</v>
      </c>
      <c r="Z39" s="365">
        <f t="shared" si="18"/>
        <v>8360935587.5014458</v>
      </c>
      <c r="AA39" s="365">
        <f t="shared" si="19"/>
        <v>20846388482.358238</v>
      </c>
    </row>
    <row r="40" spans="1:27" s="23" customFormat="1" ht="16.5" customHeight="1">
      <c r="A40" s="72">
        <v>22</v>
      </c>
      <c r="B40" s="41">
        <f t="shared" si="9"/>
        <v>3</v>
      </c>
      <c r="C40" s="41">
        <f t="shared" si="10"/>
        <v>1</v>
      </c>
      <c r="D40" s="41">
        <f t="shared" si="11"/>
        <v>1</v>
      </c>
      <c r="E40" s="41">
        <f t="shared" si="12"/>
        <v>6</v>
      </c>
      <c r="F40" s="57" t="str">
        <f t="shared" si="13"/>
        <v>TRAMO PORTAL 20 DE JULIO A ESTACIÓN INTERMEDIA LA VICTORIA ALTERNATIVA 4</v>
      </c>
      <c r="G40" s="57" t="str">
        <f t="shared" si="14"/>
        <v>COMPONENTE ELECTROMECANICO - 20 DE JULIO - LA VICTORIA</v>
      </c>
      <c r="H40" s="57" t="str">
        <f t="shared" si="15"/>
        <v>COMPONENTE ELECTROMECANICO</v>
      </c>
      <c r="I40" s="412">
        <f t="shared" si="16"/>
        <v>3001001006</v>
      </c>
      <c r="J40" s="377" t="s">
        <v>94</v>
      </c>
      <c r="K40" s="39"/>
      <c r="L40" s="43"/>
      <c r="M40" s="43"/>
      <c r="N40" s="76" t="str">
        <f>+Cantidades!H32</f>
        <v>Suministro de vehículos (incl. Sistema de comunicación, iluminación, etc)</v>
      </c>
      <c r="O40" s="114" t="str">
        <f>+Cantidades!I32</f>
        <v>un</v>
      </c>
      <c r="P40" s="115">
        <f>+Cantidades!J32</f>
        <v>83</v>
      </c>
      <c r="Q40" s="107">
        <f>+Memoria!T107</f>
        <v>34855.953942722263</v>
      </c>
      <c r="R40" s="107">
        <f t="shared" si="26"/>
        <v>2893044.177245948</v>
      </c>
      <c r="S40" s="108">
        <f t="shared" si="27"/>
        <v>12485452894.856794</v>
      </c>
      <c r="T40" s="108">
        <f t="shared" si="28"/>
        <v>12485452894.856794</v>
      </c>
      <c r="U40" s="3"/>
      <c r="V40" s="3"/>
      <c r="W40" s="3"/>
      <c r="X40" s="408"/>
      <c r="Y40" s="365">
        <f t="shared" si="17"/>
        <v>3916234018.2214465</v>
      </c>
      <c r="Z40" s="365">
        <f t="shared" si="18"/>
        <v>3916234018.2214465</v>
      </c>
      <c r="AA40" s="365">
        <f t="shared" si="19"/>
        <v>8360935587.5014458</v>
      </c>
    </row>
    <row r="41" spans="1:27" s="23" customFormat="1" ht="16.5" customHeight="1">
      <c r="A41" s="72">
        <v>21</v>
      </c>
      <c r="B41" s="41">
        <f t="shared" si="9"/>
        <v>3</v>
      </c>
      <c r="C41" s="41">
        <f t="shared" si="10"/>
        <v>1</v>
      </c>
      <c r="D41" s="41">
        <f t="shared" si="11"/>
        <v>1</v>
      </c>
      <c r="E41" s="41">
        <f t="shared" si="12"/>
        <v>7</v>
      </c>
      <c r="F41" s="57" t="str">
        <f t="shared" si="13"/>
        <v>TRAMO PORTAL 20 DE JULIO A ESTACIÓN INTERMEDIA LA VICTORIA ALTERNATIVA 4</v>
      </c>
      <c r="G41" s="57" t="str">
        <f t="shared" si="14"/>
        <v>COMPONENTE ELECTROMECANICO - 20 DE JULIO - LA VICTORIA</v>
      </c>
      <c r="H41" s="57" t="str">
        <f t="shared" si="15"/>
        <v>COMPONENTE ELECTROMECANICO</v>
      </c>
      <c r="I41" s="412">
        <f t="shared" si="16"/>
        <v>3001001007</v>
      </c>
      <c r="J41" s="377" t="s">
        <v>94</v>
      </c>
      <c r="K41" s="42"/>
      <c r="L41" s="43"/>
      <c r="M41" s="43"/>
      <c r="N41" s="76" t="str">
        <f>+Cantidades!H33</f>
        <v>Transporte y distribución</v>
      </c>
      <c r="O41" s="114" t="str">
        <f>+Cantidades!I33</f>
        <v>gbl</v>
      </c>
      <c r="P41" s="115">
        <f>+Cantidades!J33</f>
        <v>1</v>
      </c>
      <c r="Q41" s="107">
        <f>+Memoria!T108</f>
        <v>1029895.9999999999</v>
      </c>
      <c r="R41" s="107">
        <f t="shared" si="26"/>
        <v>1029895.9999999999</v>
      </c>
      <c r="S41" s="108">
        <f t="shared" si="27"/>
        <v>4444701569.2799997</v>
      </c>
      <c r="T41" s="108">
        <f t="shared" si="28"/>
        <v>4444701569.2799997</v>
      </c>
      <c r="U41" s="3"/>
      <c r="V41" s="3"/>
      <c r="W41" s="3"/>
      <c r="X41" s="408"/>
      <c r="Y41" s="365">
        <f t="shared" si="17"/>
        <v>0</v>
      </c>
      <c r="Z41" s="365">
        <f t="shared" si="18"/>
        <v>0</v>
      </c>
      <c r="AA41" s="365">
        <f t="shared" si="19"/>
        <v>3916234018.2214465</v>
      </c>
    </row>
    <row r="42" spans="1:27" s="23" customFormat="1" ht="16.5" customHeight="1">
      <c r="A42" s="72">
        <v>22</v>
      </c>
      <c r="B42" s="41">
        <f t="shared" si="9"/>
        <v>3</v>
      </c>
      <c r="C42" s="41">
        <f t="shared" si="10"/>
        <v>1</v>
      </c>
      <c r="D42" s="41">
        <f t="shared" si="11"/>
        <v>1</v>
      </c>
      <c r="E42" s="41">
        <f t="shared" si="12"/>
        <v>8</v>
      </c>
      <c r="F42" s="57" t="str">
        <f t="shared" si="13"/>
        <v>TRAMO PORTAL 20 DE JULIO A ESTACIÓN INTERMEDIA LA VICTORIA ALTERNATIVA 4</v>
      </c>
      <c r="G42" s="57" t="str">
        <f t="shared" si="14"/>
        <v>COMPONENTE ELECTROMECANICO - 20 DE JULIO - LA VICTORIA</v>
      </c>
      <c r="H42" s="57" t="str">
        <f t="shared" si="15"/>
        <v>COMPONENTE ELECTROMECANICO</v>
      </c>
      <c r="I42" s="412">
        <f t="shared" si="16"/>
        <v>3001001008</v>
      </c>
      <c r="J42" s="377" t="s">
        <v>94</v>
      </c>
      <c r="K42" s="39"/>
      <c r="L42" s="43"/>
      <c r="M42" s="43"/>
      <c r="N42" s="76" t="str">
        <f>+Cantidades!H34</f>
        <v>Montaje y reglajes y pruebas previos a la puesta en marcha</v>
      </c>
      <c r="O42" s="114" t="str">
        <f>+Cantidades!I34</f>
        <v>gbl</v>
      </c>
      <c r="P42" s="115">
        <f>+Cantidades!J34</f>
        <v>1</v>
      </c>
      <c r="Q42" s="107">
        <f>+Memoria!T109</f>
        <v>907443.09546153701</v>
      </c>
      <c r="R42" s="107">
        <f t="shared" si="26"/>
        <v>907443.09546153701</v>
      </c>
      <c r="S42" s="108">
        <f t="shared" si="27"/>
        <v>3916234018.2214465</v>
      </c>
      <c r="T42" s="108">
        <f t="shared" si="28"/>
        <v>3916234018.2214465</v>
      </c>
      <c r="U42" s="3"/>
      <c r="V42" s="3"/>
      <c r="W42" s="3"/>
      <c r="X42" s="408"/>
      <c r="Y42" s="365">
        <f t="shared" si="17"/>
        <v>38904686094.853867</v>
      </c>
      <c r="Z42" s="365">
        <f t="shared" si="18"/>
        <v>0</v>
      </c>
      <c r="AA42" s="365">
        <f t="shared" si="19"/>
        <v>0</v>
      </c>
    </row>
    <row r="43" spans="1:27" s="280" customFormat="1" ht="16.5" hidden="1" customHeight="1">
      <c r="A43" s="292"/>
      <c r="B43" s="41">
        <f t="shared" si="9"/>
        <v>3</v>
      </c>
      <c r="C43" s="41">
        <f t="shared" si="10"/>
        <v>1</v>
      </c>
      <c r="D43" s="41">
        <f t="shared" si="11"/>
        <v>1</v>
      </c>
      <c r="E43" s="41">
        <f t="shared" si="12"/>
        <v>8</v>
      </c>
      <c r="F43" s="57" t="str">
        <f t="shared" si="13"/>
        <v>TRAMO PORTAL 20 DE JULIO A ESTACIÓN INTERMEDIA LA VICTORIA ALTERNATIVA 4</v>
      </c>
      <c r="G43" s="57" t="str">
        <f t="shared" si="14"/>
        <v>COMPONENTE ELECTROMECANICO - 20 DE JULIO - LA VICTORIA</v>
      </c>
      <c r="H43" s="57" t="str">
        <f t="shared" si="15"/>
        <v>COMPONENTE ELECTROMECANICO</v>
      </c>
      <c r="I43" s="412">
        <f t="shared" si="16"/>
        <v>3001001008</v>
      </c>
      <c r="J43" s="377"/>
      <c r="K43" s="283"/>
      <c r="L43" s="367"/>
      <c r="M43" s="367"/>
      <c r="N43" s="76"/>
      <c r="O43" s="114"/>
      <c r="P43" s="115"/>
      <c r="Q43" s="107"/>
      <c r="R43" s="107"/>
      <c r="S43" s="108"/>
      <c r="T43" s="108"/>
      <c r="U43" s="277"/>
      <c r="V43" s="277"/>
      <c r="W43" s="277"/>
      <c r="X43" s="408"/>
      <c r="Y43" s="365">
        <f t="shared" si="17"/>
        <v>38904686094.853867</v>
      </c>
      <c r="Z43" s="365">
        <f t="shared" si="18"/>
        <v>38904686094.853867</v>
      </c>
      <c r="AA43" s="365">
        <f t="shared" si="19"/>
        <v>0</v>
      </c>
    </row>
    <row r="44" spans="1:27" s="280" customFormat="1" ht="16.5" hidden="1" customHeight="1">
      <c r="A44" s="292"/>
      <c r="B44" s="41">
        <f t="shared" si="9"/>
        <v>3</v>
      </c>
      <c r="C44" s="41">
        <f t="shared" si="10"/>
        <v>1</v>
      </c>
      <c r="D44" s="41">
        <f t="shared" si="11"/>
        <v>1</v>
      </c>
      <c r="E44" s="41">
        <f t="shared" si="12"/>
        <v>8</v>
      </c>
      <c r="F44" s="57" t="str">
        <f t="shared" si="13"/>
        <v>TRAMO PORTAL 20 DE JULIO A ESTACIÓN INTERMEDIA LA VICTORIA ALTERNATIVA 4</v>
      </c>
      <c r="G44" s="57" t="str">
        <f t="shared" si="14"/>
        <v>COMPONENTE ELECTROMECANICO - 20 DE JULIO - LA VICTORIA</v>
      </c>
      <c r="H44" s="57" t="str">
        <f t="shared" si="15"/>
        <v>COMPONENTE ELECTROMECANICO</v>
      </c>
      <c r="I44" s="412">
        <f t="shared" si="16"/>
        <v>3001001008</v>
      </c>
      <c r="J44" s="377"/>
      <c r="K44" s="283"/>
      <c r="L44" s="367"/>
      <c r="M44" s="367"/>
      <c r="N44" s="76"/>
      <c r="O44" s="114"/>
      <c r="P44" s="115"/>
      <c r="Q44" s="107"/>
      <c r="R44" s="107"/>
      <c r="S44" s="108"/>
      <c r="T44" s="108"/>
      <c r="U44" s="277"/>
      <c r="V44" s="277"/>
      <c r="W44" s="277"/>
      <c r="X44" s="408"/>
      <c r="Y44" s="365">
        <f t="shared" si="17"/>
        <v>38904686094.853867</v>
      </c>
      <c r="Z44" s="365">
        <f t="shared" si="18"/>
        <v>38904686094.853867</v>
      </c>
      <c r="AA44" s="365">
        <f t="shared" si="19"/>
        <v>38904686094.853867</v>
      </c>
    </row>
    <row r="45" spans="1:27" s="23" customFormat="1" ht="16.5" customHeight="1">
      <c r="A45" s="72">
        <v>21</v>
      </c>
      <c r="B45" s="41">
        <f t="shared" si="9"/>
        <v>4</v>
      </c>
      <c r="C45" s="41">
        <f t="shared" si="10"/>
        <v>0</v>
      </c>
      <c r="D45" s="41">
        <f t="shared" si="11"/>
        <v>0</v>
      </c>
      <c r="E45" s="41">
        <f t="shared" si="12"/>
        <v>0</v>
      </c>
      <c r="F45" s="57" t="str">
        <f t="shared" si="13"/>
        <v>TRAMO ESTACIÓN INTERMEDIA LA VICTORIA A ESTACION DE RETORNO ALTAMIRA ALTERNATIVA 2</v>
      </c>
      <c r="G45" s="57" t="str">
        <f t="shared" si="14"/>
        <v>COMPONENTE ELECTROMECANICO - 20 DE JULIO - LA VICTORIA</v>
      </c>
      <c r="H45" s="57" t="str">
        <f t="shared" si="15"/>
        <v>COMPONENTE ELECTROMECANICO</v>
      </c>
      <c r="I45" s="412">
        <f t="shared" si="16"/>
        <v>4000000000</v>
      </c>
      <c r="J45" s="377" t="s">
        <v>97</v>
      </c>
      <c r="K45" s="80" t="s">
        <v>126</v>
      </c>
      <c r="L45" s="81"/>
      <c r="M45" s="81"/>
      <c r="N45" s="86"/>
      <c r="O45" s="82"/>
      <c r="P45" s="116"/>
      <c r="Q45" s="111"/>
      <c r="R45" s="111"/>
      <c r="S45" s="399">
        <f>+W45</f>
        <v>38904686094.853867</v>
      </c>
      <c r="T45" s="111"/>
      <c r="U45" s="387"/>
      <c r="V45" s="387"/>
      <c r="W45" s="85">
        <f>+Y45</f>
        <v>38904686094.853867</v>
      </c>
      <c r="X45" s="407"/>
      <c r="Y45" s="365">
        <f t="shared" si="17"/>
        <v>38904686094.853867</v>
      </c>
      <c r="Z45" s="365">
        <f t="shared" si="18"/>
        <v>38904686094.853867</v>
      </c>
      <c r="AA45" s="365">
        <f t="shared" si="19"/>
        <v>38904686094.853867</v>
      </c>
    </row>
    <row r="46" spans="1:27" s="280" customFormat="1" ht="16.5" customHeight="1">
      <c r="A46" s="292"/>
      <c r="B46" s="41">
        <f t="shared" si="9"/>
        <v>4</v>
      </c>
      <c r="C46" s="41">
        <f t="shared" si="10"/>
        <v>1</v>
      </c>
      <c r="D46" s="41">
        <f t="shared" si="11"/>
        <v>0</v>
      </c>
      <c r="E46" s="41">
        <f t="shared" si="12"/>
        <v>0</v>
      </c>
      <c r="F46" s="57" t="str">
        <f t="shared" si="13"/>
        <v>TRAMO ESTACIÓN INTERMEDIA LA VICTORIA A ESTACION DE RETORNO ALTAMIRA ALTERNATIVA 2</v>
      </c>
      <c r="G46" s="57" t="str">
        <f t="shared" si="14"/>
        <v>COMPONENTE ELECTROMECANICO - LA VICTORIA - ALTAMIRA</v>
      </c>
      <c r="H46" s="57" t="str">
        <f t="shared" si="15"/>
        <v>COMPONENTE ELECTROMECANICO</v>
      </c>
      <c r="I46" s="412">
        <f t="shared" si="16"/>
        <v>4001000000</v>
      </c>
      <c r="J46" s="377" t="s">
        <v>97</v>
      </c>
      <c r="K46" s="393"/>
      <c r="L46" s="43" t="s">
        <v>322</v>
      </c>
      <c r="M46" s="394"/>
      <c r="N46" s="78"/>
      <c r="O46" s="76"/>
      <c r="P46" s="115"/>
      <c r="Q46" s="107"/>
      <c r="R46" s="107"/>
      <c r="S46" s="362"/>
      <c r="T46" s="107"/>
      <c r="U46" s="277"/>
      <c r="V46" s="69">
        <f>+Z46</f>
        <v>38904686094.853867</v>
      </c>
      <c r="W46" s="277"/>
      <c r="X46" s="408"/>
      <c r="Y46" s="365">
        <f t="shared" si="17"/>
        <v>38904686094.853867</v>
      </c>
      <c r="Z46" s="365">
        <f t="shared" si="18"/>
        <v>38904686094.853867</v>
      </c>
      <c r="AA46" s="365">
        <f t="shared" si="19"/>
        <v>38904686094.853867</v>
      </c>
    </row>
    <row r="47" spans="1:27" s="23" customFormat="1" ht="16.5" customHeight="1">
      <c r="A47" s="72">
        <v>22</v>
      </c>
      <c r="B47" s="41">
        <f t="shared" si="9"/>
        <v>4</v>
      </c>
      <c r="C47" s="41">
        <f t="shared" si="10"/>
        <v>1</v>
      </c>
      <c r="D47" s="41">
        <f t="shared" si="11"/>
        <v>1</v>
      </c>
      <c r="E47" s="41">
        <f t="shared" si="12"/>
        <v>0</v>
      </c>
      <c r="F47" s="57" t="str">
        <f t="shared" si="13"/>
        <v>TRAMO ESTACIÓN INTERMEDIA LA VICTORIA A ESTACION DE RETORNO ALTAMIRA ALTERNATIVA 2</v>
      </c>
      <c r="G47" s="57" t="str">
        <f t="shared" si="14"/>
        <v>COMPONENTE ELECTROMECANICO - LA VICTORIA - ALTAMIRA</v>
      </c>
      <c r="H47" s="57" t="str">
        <f t="shared" si="15"/>
        <v>COMPONENTE ELECTROMECANICO</v>
      </c>
      <c r="I47" s="412">
        <f t="shared" si="16"/>
        <v>4001001000</v>
      </c>
      <c r="J47" s="377" t="s">
        <v>97</v>
      </c>
      <c r="K47" s="285"/>
      <c r="L47" s="43"/>
      <c r="M47" s="43" t="s">
        <v>125</v>
      </c>
      <c r="N47" s="78"/>
      <c r="O47" s="278"/>
      <c r="P47" s="395"/>
      <c r="Q47" s="107"/>
      <c r="R47" s="107"/>
      <c r="S47" s="362"/>
      <c r="T47" s="107"/>
      <c r="U47" s="69">
        <f>+AA47</f>
        <v>38904686094.853867</v>
      </c>
      <c r="V47" s="3"/>
      <c r="W47" s="3"/>
      <c r="X47" s="408"/>
      <c r="Y47" s="365">
        <f t="shared" si="17"/>
        <v>34931575145.967712</v>
      </c>
      <c r="Z47" s="365">
        <f t="shared" si="18"/>
        <v>34931575145.967712</v>
      </c>
      <c r="AA47" s="365">
        <f t="shared" si="19"/>
        <v>38904686094.853867</v>
      </c>
    </row>
    <row r="48" spans="1:27" s="23" customFormat="1" ht="16.5" customHeight="1">
      <c r="A48" s="72">
        <v>21</v>
      </c>
      <c r="B48" s="41">
        <f t="shared" si="9"/>
        <v>4</v>
      </c>
      <c r="C48" s="41">
        <f t="shared" si="10"/>
        <v>1</v>
      </c>
      <c r="D48" s="41">
        <f t="shared" si="11"/>
        <v>1</v>
      </c>
      <c r="E48" s="41">
        <f t="shared" si="12"/>
        <v>1</v>
      </c>
      <c r="F48" s="57" t="str">
        <f t="shared" si="13"/>
        <v>TRAMO ESTACIÓN INTERMEDIA LA VICTORIA A ESTACION DE RETORNO ALTAMIRA ALTERNATIVA 2</v>
      </c>
      <c r="G48" s="57" t="str">
        <f t="shared" si="14"/>
        <v>COMPONENTE ELECTROMECANICO - LA VICTORIA - ALTAMIRA</v>
      </c>
      <c r="H48" s="57" t="str">
        <f t="shared" si="15"/>
        <v>COMPONENTE ELECTROMECANICO</v>
      </c>
      <c r="I48" s="412">
        <f t="shared" si="16"/>
        <v>4001001001</v>
      </c>
      <c r="J48" s="377" t="s">
        <v>97</v>
      </c>
      <c r="K48" s="42"/>
      <c r="L48" s="43"/>
      <c r="M48" s="43"/>
      <c r="N48" s="76" t="str">
        <f>+Cantidades!H36</f>
        <v>Proyecto de ingeniería</v>
      </c>
      <c r="O48" s="114" t="str">
        <f>+Cantidades!I36</f>
        <v>gbl</v>
      </c>
      <c r="P48" s="115">
        <f>+Cantidades!J36</f>
        <v>1</v>
      </c>
      <c r="Q48" s="107">
        <f>+Memoria!Y102</f>
        <v>920622.23076923075</v>
      </c>
      <c r="R48" s="107">
        <f t="shared" ref="R48:R55" si="29">+P48*Q48</f>
        <v>920622.23076923075</v>
      </c>
      <c r="S48" s="108">
        <f t="shared" ref="S48:S55" si="30">+T48</f>
        <v>3973110948.8861542</v>
      </c>
      <c r="T48" s="108">
        <f t="shared" ref="T48:T55" si="31">+R48*$S$5</f>
        <v>3973110948.8861542</v>
      </c>
      <c r="U48" s="3"/>
      <c r="V48" s="3"/>
      <c r="W48" s="3"/>
      <c r="X48" s="408"/>
      <c r="Y48" s="365">
        <f t="shared" si="17"/>
        <v>25007837254.330914</v>
      </c>
      <c r="Z48" s="365">
        <f t="shared" si="18"/>
        <v>25007837254.330914</v>
      </c>
      <c r="AA48" s="365">
        <f t="shared" si="19"/>
        <v>34931575145.967712</v>
      </c>
    </row>
    <row r="49" spans="1:27" s="280" customFormat="1" ht="16.5" customHeight="1">
      <c r="A49" s="292"/>
      <c r="B49" s="41">
        <f>+IF(K49="",B48,B48+1)</f>
        <v>4</v>
      </c>
      <c r="C49" s="41">
        <f t="shared" si="10"/>
        <v>1</v>
      </c>
      <c r="D49" s="41">
        <f t="shared" si="11"/>
        <v>1</v>
      </c>
      <c r="E49" s="41">
        <f t="shared" si="12"/>
        <v>2</v>
      </c>
      <c r="F49" s="57" t="str">
        <f t="shared" si="13"/>
        <v>TRAMO ESTACIÓN INTERMEDIA LA VICTORIA A ESTACION DE RETORNO ALTAMIRA ALTERNATIVA 2</v>
      </c>
      <c r="G49" s="57" t="str">
        <f t="shared" si="14"/>
        <v>COMPONENTE ELECTROMECANICO - LA VICTORIA - ALTAMIRA</v>
      </c>
      <c r="H49" s="57" t="str">
        <f t="shared" si="15"/>
        <v>COMPONENTE ELECTROMECANICO</v>
      </c>
      <c r="I49" s="412">
        <f>+E49+D49*1000+C49*1000000+B49*1000000000</f>
        <v>4001001002</v>
      </c>
      <c r="J49" s="377" t="s">
        <v>97</v>
      </c>
      <c r="K49" s="285"/>
      <c r="L49" s="43"/>
      <c r="M49" s="43"/>
      <c r="N49" s="76" t="str">
        <f>+Cantidades!H37</f>
        <v>Suministro de estación motriz</v>
      </c>
      <c r="O49" s="114" t="str">
        <f>+Cantidades!I37</f>
        <v>un</v>
      </c>
      <c r="P49" s="115">
        <f>+Cantidades!J37</f>
        <v>1</v>
      </c>
      <c r="Q49" s="107">
        <f>+Memoria!Y103</f>
        <v>2299461.0099999998</v>
      </c>
      <c r="R49" s="107">
        <f t="shared" si="29"/>
        <v>2299461.0099999998</v>
      </c>
      <c r="S49" s="108">
        <f t="shared" si="30"/>
        <v>9923737891.6367989</v>
      </c>
      <c r="T49" s="108">
        <f t="shared" si="31"/>
        <v>9923737891.6367989</v>
      </c>
      <c r="U49" s="277"/>
      <c r="V49" s="277"/>
      <c r="W49" s="277"/>
      <c r="X49" s="408"/>
      <c r="Y49" s="365">
        <f t="shared" si="17"/>
        <v>20638524141.130913</v>
      </c>
      <c r="Z49" s="365">
        <f t="shared" si="18"/>
        <v>20638524141.130913</v>
      </c>
      <c r="AA49" s="365">
        <f t="shared" si="19"/>
        <v>25007837254.330914</v>
      </c>
    </row>
    <row r="50" spans="1:27" s="280" customFormat="1" ht="16.5" customHeight="1">
      <c r="A50" s="292">
        <v>21</v>
      </c>
      <c r="B50" s="41">
        <f t="shared" ref="B50:B113" si="32">+IF(K50="",B49,B49+1)</f>
        <v>4</v>
      </c>
      <c r="C50" s="41">
        <f t="shared" si="10"/>
        <v>1</v>
      </c>
      <c r="D50" s="41">
        <f t="shared" si="11"/>
        <v>1</v>
      </c>
      <c r="E50" s="41">
        <f t="shared" si="12"/>
        <v>3</v>
      </c>
      <c r="F50" s="57" t="str">
        <f t="shared" si="13"/>
        <v>TRAMO ESTACIÓN INTERMEDIA LA VICTORIA A ESTACION DE RETORNO ALTAMIRA ALTERNATIVA 2</v>
      </c>
      <c r="G50" s="57" t="str">
        <f t="shared" si="14"/>
        <v>COMPONENTE ELECTROMECANICO - LA VICTORIA - ALTAMIRA</v>
      </c>
      <c r="H50" s="57" t="str">
        <f t="shared" si="15"/>
        <v>COMPONENTE ELECTROMECANICO</v>
      </c>
      <c r="I50" s="412">
        <f t="shared" ref="I50:I113" si="33">+E50+D50*1000+C50*1000000+B50*1000000000</f>
        <v>4001001003</v>
      </c>
      <c r="J50" s="377" t="s">
        <v>97</v>
      </c>
      <c r="K50" s="285"/>
      <c r="L50" s="43"/>
      <c r="M50" s="43"/>
      <c r="N50" s="76" t="str">
        <f>+Cantidades!H38</f>
        <v>Suministro de estación retorno</v>
      </c>
      <c r="O50" s="114" t="str">
        <f>+Cantidades!I38</f>
        <v>un</v>
      </c>
      <c r="P50" s="115">
        <f>+Cantidades!J38</f>
        <v>1</v>
      </c>
      <c r="Q50" s="107">
        <f>+Memoria!Y104</f>
        <v>1012427.5000000001</v>
      </c>
      <c r="R50" s="107">
        <f t="shared" si="29"/>
        <v>1012427.5000000001</v>
      </c>
      <c r="S50" s="108">
        <f t="shared" si="30"/>
        <v>4369313113.2000008</v>
      </c>
      <c r="T50" s="108">
        <f t="shared" si="31"/>
        <v>4369313113.2000008</v>
      </c>
      <c r="U50" s="277"/>
      <c r="V50" s="277"/>
      <c r="W50" s="277"/>
      <c r="X50" s="408"/>
      <c r="Y50" s="365">
        <f t="shared" si="17"/>
        <v>20115568785.314789</v>
      </c>
      <c r="Z50" s="365">
        <f t="shared" si="18"/>
        <v>20115568785.314789</v>
      </c>
      <c r="AA50" s="365">
        <f t="shared" si="19"/>
        <v>20638524141.130913</v>
      </c>
    </row>
    <row r="51" spans="1:27" s="23" customFormat="1" ht="16.5" customHeight="1">
      <c r="A51" s="72">
        <v>21</v>
      </c>
      <c r="B51" s="41">
        <f t="shared" si="32"/>
        <v>4</v>
      </c>
      <c r="C51" s="41">
        <f t="shared" ref="C51:C114" si="34">+IF(B51=B50,IF(L51="",C50,C50+1),0)</f>
        <v>1</v>
      </c>
      <c r="D51" s="41">
        <f t="shared" ref="D51:D114" si="35">+IF(C51=C50,IF(M51="",D50,D50+1),0)</f>
        <v>1</v>
      </c>
      <c r="E51" s="41">
        <f t="shared" ref="E51:E114" si="36">+IF(D51=D50,IF(N51="",E50,E50+1),0)</f>
        <v>4</v>
      </c>
      <c r="F51" s="57" t="str">
        <f t="shared" ref="F51:F114" si="37">+IF(K51="",F50,K51)</f>
        <v>TRAMO ESTACIÓN INTERMEDIA LA VICTORIA A ESTACION DE RETORNO ALTAMIRA ALTERNATIVA 2</v>
      </c>
      <c r="G51" s="57" t="str">
        <f t="shared" ref="G51:G114" si="38">+IF(L51="",G50,L51)</f>
        <v>COMPONENTE ELECTROMECANICO - LA VICTORIA - ALTAMIRA</v>
      </c>
      <c r="H51" s="57" t="str">
        <f t="shared" ref="H51:H114" si="39">+IF(G51=G50,IF(M51="",H50,M51),H52)</f>
        <v>COMPONENTE ELECTROMECANICO</v>
      </c>
      <c r="I51" s="412">
        <f t="shared" si="33"/>
        <v>4001001004</v>
      </c>
      <c r="J51" s="377" t="s">
        <v>97</v>
      </c>
      <c r="K51" s="42"/>
      <c r="L51" s="43"/>
      <c r="M51" s="43"/>
      <c r="N51" s="76" t="str">
        <f>+Cantidades!H39</f>
        <v>Suministro del sistema de almacenamiento de cabinas</v>
      </c>
      <c r="O51" s="114" t="str">
        <f>+Cantidades!I39</f>
        <v>un</v>
      </c>
      <c r="P51" s="115">
        <f>+Cantidades!J39</f>
        <v>1</v>
      </c>
      <c r="Q51" s="107">
        <f>+Memoria!Y105</f>
        <v>121175.65616916068</v>
      </c>
      <c r="R51" s="107">
        <f t="shared" si="29"/>
        <v>121175.65616916068</v>
      </c>
      <c r="S51" s="108">
        <f t="shared" si="30"/>
        <v>522955355.81612337</v>
      </c>
      <c r="T51" s="108">
        <f t="shared" si="31"/>
        <v>522955355.81612337</v>
      </c>
      <c r="U51" s="3"/>
      <c r="V51" s="3"/>
      <c r="W51" s="3"/>
      <c r="X51" s="408"/>
      <c r="Y51" s="365">
        <f t="shared" ref="Y51:Y114" si="40">+IF(C54&gt;C55,T54,Y52+T53)</f>
        <v>11462081276.405827</v>
      </c>
      <c r="Z51" s="365">
        <f t="shared" ref="Z51:Z114" si="41">+IF(D53&gt;D54,T53,Z52+T53)</f>
        <v>11462081276.405827</v>
      </c>
      <c r="AA51" s="365">
        <f t="shared" ref="AA51:AA114" si="42">+IF(E52&gt;E53,T52,AA52+T52)</f>
        <v>20115568785.314789</v>
      </c>
    </row>
    <row r="52" spans="1:27" s="23" customFormat="1" ht="16.5" customHeight="1">
      <c r="A52" s="72">
        <v>22</v>
      </c>
      <c r="B52" s="41">
        <f t="shared" si="32"/>
        <v>4</v>
      </c>
      <c r="C52" s="41">
        <f t="shared" si="34"/>
        <v>1</v>
      </c>
      <c r="D52" s="41">
        <f t="shared" si="35"/>
        <v>1</v>
      </c>
      <c r="E52" s="41">
        <f t="shared" si="36"/>
        <v>5</v>
      </c>
      <c r="F52" s="57" t="str">
        <f t="shared" si="37"/>
        <v>TRAMO ESTACIÓN INTERMEDIA LA VICTORIA A ESTACION DE RETORNO ALTAMIRA ALTERNATIVA 2</v>
      </c>
      <c r="G52" s="57" t="str">
        <f t="shared" si="38"/>
        <v>COMPONENTE ELECTROMECANICO - LA VICTORIA - ALTAMIRA</v>
      </c>
      <c r="H52" s="57" t="str">
        <f t="shared" si="39"/>
        <v>COMPONENTE ELECTROMECANICO</v>
      </c>
      <c r="I52" s="412">
        <f t="shared" si="33"/>
        <v>4001001005</v>
      </c>
      <c r="J52" s="377" t="s">
        <v>97</v>
      </c>
      <c r="K52" s="39"/>
      <c r="L52" s="43"/>
      <c r="M52" s="43"/>
      <c r="N52" s="76" t="str">
        <f>+Cantidades!H40</f>
        <v>Suministro de equipamiento de línea (incl. señalización y varios)</v>
      </c>
      <c r="O52" s="114" t="str">
        <f>+Cantidades!I40</f>
        <v>gbl</v>
      </c>
      <c r="P52" s="115">
        <f>+Cantidades!J40</f>
        <v>1</v>
      </c>
      <c r="Q52" s="107">
        <f>+Memoria!Y106</f>
        <v>2005127.2357795211</v>
      </c>
      <c r="R52" s="107">
        <f t="shared" si="29"/>
        <v>2005127.2357795211</v>
      </c>
      <c r="S52" s="108">
        <f t="shared" si="30"/>
        <v>8653487508.9089642</v>
      </c>
      <c r="T52" s="108">
        <f t="shared" si="31"/>
        <v>8653487508.9089642</v>
      </c>
      <c r="U52" s="3"/>
      <c r="V52" s="3"/>
      <c r="W52" s="3"/>
      <c r="X52" s="408"/>
      <c r="Y52" s="365">
        <f t="shared" si="40"/>
        <v>6169914454.0039988</v>
      </c>
      <c r="Z52" s="365">
        <f t="shared" si="41"/>
        <v>6169914454.0039988</v>
      </c>
      <c r="AA52" s="365">
        <f t="shared" si="42"/>
        <v>11462081276.405827</v>
      </c>
    </row>
    <row r="53" spans="1:27" s="23" customFormat="1" ht="16.5" customHeight="1">
      <c r="A53" s="72">
        <v>21</v>
      </c>
      <c r="B53" s="41">
        <f t="shared" si="32"/>
        <v>4</v>
      </c>
      <c r="C53" s="41">
        <f t="shared" si="34"/>
        <v>1</v>
      </c>
      <c r="D53" s="41">
        <f t="shared" si="35"/>
        <v>1</v>
      </c>
      <c r="E53" s="41">
        <f t="shared" si="36"/>
        <v>6</v>
      </c>
      <c r="F53" s="57" t="str">
        <f t="shared" si="37"/>
        <v>TRAMO ESTACIÓN INTERMEDIA LA VICTORIA A ESTACION DE RETORNO ALTAMIRA ALTERNATIVA 2</v>
      </c>
      <c r="G53" s="57" t="str">
        <f t="shared" si="38"/>
        <v>COMPONENTE ELECTROMECANICO - LA VICTORIA - ALTAMIRA</v>
      </c>
      <c r="H53" s="57" t="str">
        <f t="shared" si="39"/>
        <v>COMPONENTE ELECTROMECANICO</v>
      </c>
      <c r="I53" s="412">
        <f t="shared" si="33"/>
        <v>4001001006</v>
      </c>
      <c r="J53" s="377" t="s">
        <v>97</v>
      </c>
      <c r="K53" s="42"/>
      <c r="L53" s="43"/>
      <c r="M53" s="43"/>
      <c r="N53" s="76" t="str">
        <f>+Cantidades!H41</f>
        <v>Suministro de vehículos (incl. Sistema de comunicación, iluminación, etc)</v>
      </c>
      <c r="O53" s="114" t="str">
        <f>+Cantidades!I41</f>
        <v>un</v>
      </c>
      <c r="P53" s="115">
        <f>+Cantidades!J41</f>
        <v>38</v>
      </c>
      <c r="Q53" s="107">
        <f>+Memoria!Y107</f>
        <v>32270.128452049925</v>
      </c>
      <c r="R53" s="107">
        <f t="shared" si="29"/>
        <v>1226264.8811778971</v>
      </c>
      <c r="S53" s="108">
        <f t="shared" si="30"/>
        <v>5292166822.4018269</v>
      </c>
      <c r="T53" s="108">
        <f t="shared" si="31"/>
        <v>5292166822.4018269</v>
      </c>
      <c r="U53" s="3"/>
      <c r="V53" s="3"/>
      <c r="W53" s="3"/>
      <c r="X53" s="408"/>
      <c r="Y53" s="365">
        <f t="shared" si="40"/>
        <v>3257482121.6839986</v>
      </c>
      <c r="Z53" s="365">
        <f t="shared" si="41"/>
        <v>3257482121.6839986</v>
      </c>
      <c r="AA53" s="365">
        <f t="shared" si="42"/>
        <v>6169914454.0039988</v>
      </c>
    </row>
    <row r="54" spans="1:27" s="23" customFormat="1" ht="16.5" customHeight="1">
      <c r="A54" s="72">
        <v>22</v>
      </c>
      <c r="B54" s="41">
        <f t="shared" si="32"/>
        <v>4</v>
      </c>
      <c r="C54" s="41">
        <f t="shared" si="34"/>
        <v>1</v>
      </c>
      <c r="D54" s="41">
        <f t="shared" si="35"/>
        <v>1</v>
      </c>
      <c r="E54" s="41">
        <f t="shared" si="36"/>
        <v>7</v>
      </c>
      <c r="F54" s="57" t="str">
        <f t="shared" si="37"/>
        <v>TRAMO ESTACIÓN INTERMEDIA LA VICTORIA A ESTACION DE RETORNO ALTAMIRA ALTERNATIVA 2</v>
      </c>
      <c r="G54" s="57" t="str">
        <f t="shared" si="38"/>
        <v>COMPONENTE ELECTROMECANICO - LA VICTORIA - ALTAMIRA</v>
      </c>
      <c r="H54" s="57" t="str">
        <f t="shared" si="39"/>
        <v>COMPONENTE ELECTROMECANICO</v>
      </c>
      <c r="I54" s="412">
        <f t="shared" si="33"/>
        <v>4001001007</v>
      </c>
      <c r="J54" s="377" t="s">
        <v>97</v>
      </c>
      <c r="K54" s="39"/>
      <c r="L54" s="43"/>
      <c r="M54" s="43"/>
      <c r="N54" s="76" t="str">
        <f>+Cantidades!H42</f>
        <v>Transporte y distribución</v>
      </c>
      <c r="O54" s="114" t="str">
        <f>+Cantidades!I42</f>
        <v>gbl</v>
      </c>
      <c r="P54" s="115">
        <f>+Cantidades!J42</f>
        <v>1</v>
      </c>
      <c r="Q54" s="107">
        <f>+Memoria!Y108</f>
        <v>674849</v>
      </c>
      <c r="R54" s="107">
        <f t="shared" si="29"/>
        <v>674849</v>
      </c>
      <c r="S54" s="108">
        <f t="shared" si="30"/>
        <v>2912432332.3200002</v>
      </c>
      <c r="T54" s="108">
        <f t="shared" si="31"/>
        <v>2912432332.3200002</v>
      </c>
      <c r="U54" s="3"/>
      <c r="V54" s="3"/>
      <c r="W54" s="3"/>
      <c r="X54" s="408"/>
      <c r="Y54" s="365">
        <f t="shared" si="40"/>
        <v>0</v>
      </c>
      <c r="Z54" s="365">
        <f t="shared" si="41"/>
        <v>0</v>
      </c>
      <c r="AA54" s="365">
        <f t="shared" si="42"/>
        <v>3257482121.6839986</v>
      </c>
    </row>
    <row r="55" spans="1:27" s="23" customFormat="1" ht="16.5" customHeight="1">
      <c r="A55" s="72">
        <v>21</v>
      </c>
      <c r="B55" s="41">
        <f t="shared" si="32"/>
        <v>4</v>
      </c>
      <c r="C55" s="41">
        <f t="shared" si="34"/>
        <v>1</v>
      </c>
      <c r="D55" s="41">
        <f t="shared" si="35"/>
        <v>1</v>
      </c>
      <c r="E55" s="41">
        <f t="shared" si="36"/>
        <v>8</v>
      </c>
      <c r="F55" s="57" t="str">
        <f t="shared" si="37"/>
        <v>TRAMO ESTACIÓN INTERMEDIA LA VICTORIA A ESTACION DE RETORNO ALTAMIRA ALTERNATIVA 2</v>
      </c>
      <c r="G55" s="57" t="str">
        <f t="shared" si="38"/>
        <v>COMPONENTE ELECTROMECANICO - LA VICTORIA - ALTAMIRA</v>
      </c>
      <c r="H55" s="57" t="str">
        <f t="shared" si="39"/>
        <v>COMPONENTE ELECTROMECANICO</v>
      </c>
      <c r="I55" s="412">
        <f t="shared" si="33"/>
        <v>4001001008</v>
      </c>
      <c r="J55" s="377" t="s">
        <v>97</v>
      </c>
      <c r="K55" s="42"/>
      <c r="L55" s="43"/>
      <c r="M55" s="43"/>
      <c r="N55" s="76" t="str">
        <f>+Cantidades!H43</f>
        <v>Montaje y reglajes y pruebas previos a la puesta en marcha</v>
      </c>
      <c r="O55" s="114" t="str">
        <f>+Cantidades!I43</f>
        <v>gbl</v>
      </c>
      <c r="P55" s="115">
        <f>+Cantidades!J43</f>
        <v>1</v>
      </c>
      <c r="Q55" s="107">
        <f>+Memoria!Y109</f>
        <v>754801.58901586733</v>
      </c>
      <c r="R55" s="107">
        <f t="shared" si="29"/>
        <v>754801.58901586733</v>
      </c>
      <c r="S55" s="108">
        <f t="shared" si="30"/>
        <v>3257482121.6839986</v>
      </c>
      <c r="T55" s="108">
        <f t="shared" si="31"/>
        <v>3257482121.6839986</v>
      </c>
      <c r="U55" s="3"/>
      <c r="V55" s="3"/>
      <c r="W55" s="3"/>
      <c r="X55" s="408"/>
      <c r="Y55" s="365">
        <f t="shared" si="40"/>
        <v>37684754389.452263</v>
      </c>
      <c r="Z55" s="365">
        <f t="shared" si="41"/>
        <v>0</v>
      </c>
      <c r="AA55" s="365">
        <f t="shared" si="42"/>
        <v>0</v>
      </c>
    </row>
    <row r="56" spans="1:27" s="280" customFormat="1" ht="16.5" hidden="1" customHeight="1">
      <c r="A56" s="292"/>
      <c r="B56" s="41">
        <f t="shared" si="32"/>
        <v>4</v>
      </c>
      <c r="C56" s="41">
        <f t="shared" si="34"/>
        <v>1</v>
      </c>
      <c r="D56" s="41">
        <f t="shared" si="35"/>
        <v>1</v>
      </c>
      <c r="E56" s="41">
        <f t="shared" si="36"/>
        <v>8</v>
      </c>
      <c r="F56" s="57" t="str">
        <f t="shared" si="37"/>
        <v>TRAMO ESTACIÓN INTERMEDIA LA VICTORIA A ESTACION DE RETORNO ALTAMIRA ALTERNATIVA 2</v>
      </c>
      <c r="G56" s="57" t="str">
        <f t="shared" si="38"/>
        <v>COMPONENTE ELECTROMECANICO - LA VICTORIA - ALTAMIRA</v>
      </c>
      <c r="H56" s="57" t="str">
        <f t="shared" si="39"/>
        <v>COMPONENTE ELECTROMECANICO</v>
      </c>
      <c r="I56" s="412">
        <f t="shared" si="33"/>
        <v>4001001008</v>
      </c>
      <c r="J56" s="377"/>
      <c r="K56" s="283"/>
      <c r="L56" s="367"/>
      <c r="M56" s="367"/>
      <c r="N56" s="76"/>
      <c r="O56" s="114"/>
      <c r="P56" s="115"/>
      <c r="Q56" s="107"/>
      <c r="R56" s="107"/>
      <c r="S56" s="108"/>
      <c r="T56" s="108"/>
      <c r="U56" s="277"/>
      <c r="V56" s="277"/>
      <c r="W56" s="277"/>
      <c r="X56" s="408"/>
      <c r="Y56" s="365">
        <f t="shared" si="40"/>
        <v>37684754389.452263</v>
      </c>
      <c r="Z56" s="365">
        <f t="shared" si="41"/>
        <v>37684754389.452263</v>
      </c>
      <c r="AA56" s="365">
        <f t="shared" si="42"/>
        <v>0</v>
      </c>
    </row>
    <row r="57" spans="1:27" s="280" customFormat="1" ht="16.5" hidden="1" customHeight="1">
      <c r="A57" s="292"/>
      <c r="B57" s="41">
        <f t="shared" si="32"/>
        <v>4</v>
      </c>
      <c r="C57" s="41">
        <f t="shared" si="34"/>
        <v>1</v>
      </c>
      <c r="D57" s="41">
        <f t="shared" si="35"/>
        <v>1</v>
      </c>
      <c r="E57" s="41">
        <f t="shared" si="36"/>
        <v>8</v>
      </c>
      <c r="F57" s="57" t="str">
        <f t="shared" si="37"/>
        <v>TRAMO ESTACIÓN INTERMEDIA LA VICTORIA A ESTACION DE RETORNO ALTAMIRA ALTERNATIVA 2</v>
      </c>
      <c r="G57" s="57" t="str">
        <f t="shared" si="38"/>
        <v>COMPONENTE ELECTROMECANICO - LA VICTORIA - ALTAMIRA</v>
      </c>
      <c r="H57" s="57" t="str">
        <f t="shared" si="39"/>
        <v>COMPONENTE ELECTROMECANICO</v>
      </c>
      <c r="I57" s="412">
        <f t="shared" si="33"/>
        <v>4001001008</v>
      </c>
      <c r="J57" s="377"/>
      <c r="K57" s="283"/>
      <c r="L57" s="367"/>
      <c r="M57" s="367"/>
      <c r="N57" s="76"/>
      <c r="O57" s="114"/>
      <c r="P57" s="115"/>
      <c r="Q57" s="107"/>
      <c r="R57" s="107"/>
      <c r="S57" s="108"/>
      <c r="T57" s="108"/>
      <c r="U57" s="277"/>
      <c r="V57" s="277"/>
      <c r="W57" s="277"/>
      <c r="X57" s="408"/>
      <c r="Y57" s="365">
        <f t="shared" si="40"/>
        <v>37684754389.452263</v>
      </c>
      <c r="Z57" s="365">
        <f t="shared" si="41"/>
        <v>37684754389.452263</v>
      </c>
      <c r="AA57" s="365">
        <f t="shared" si="42"/>
        <v>37684754389.452263</v>
      </c>
    </row>
    <row r="58" spans="1:27" s="23" customFormat="1" ht="16.5" customHeight="1">
      <c r="A58" s="72">
        <v>21</v>
      </c>
      <c r="B58" s="41">
        <f t="shared" si="32"/>
        <v>5</v>
      </c>
      <c r="C58" s="41">
        <f t="shared" si="34"/>
        <v>0</v>
      </c>
      <c r="D58" s="41">
        <f t="shared" si="35"/>
        <v>0</v>
      </c>
      <c r="E58" s="41">
        <f t="shared" si="36"/>
        <v>0</v>
      </c>
      <c r="F58" s="57" t="str">
        <f t="shared" si="37"/>
        <v>TRAMO ESTACIÓN INTERMEDIA LA VICTORIA A ESTACION DE RETORNO ALTAMIRA ALTERNATIVA 5</v>
      </c>
      <c r="G58" s="57" t="str">
        <f t="shared" si="38"/>
        <v>COMPONENTE ELECTROMECANICO - LA VICTORIA - ALTAMIRA</v>
      </c>
      <c r="H58" s="57" t="str">
        <f t="shared" si="39"/>
        <v>COMPONENTE ELECTROMECANICO</v>
      </c>
      <c r="I58" s="412">
        <f t="shared" si="33"/>
        <v>5000000000</v>
      </c>
      <c r="J58" s="377" t="s">
        <v>99</v>
      </c>
      <c r="K58" s="80" t="s">
        <v>127</v>
      </c>
      <c r="L58" s="81"/>
      <c r="M58" s="81"/>
      <c r="N58" s="86"/>
      <c r="O58" s="117"/>
      <c r="P58" s="118"/>
      <c r="Q58" s="111"/>
      <c r="R58" s="111"/>
      <c r="S58" s="399">
        <f>+W58</f>
        <v>37684754389.452263</v>
      </c>
      <c r="T58" s="111"/>
      <c r="U58" s="387"/>
      <c r="V58" s="387"/>
      <c r="W58" s="85">
        <f>+Y58</f>
        <v>37684754389.452263</v>
      </c>
      <c r="X58" s="407"/>
      <c r="Y58" s="365">
        <f t="shared" si="40"/>
        <v>37684754389.452263</v>
      </c>
      <c r="Z58" s="365">
        <f t="shared" si="41"/>
        <v>37684754389.452263</v>
      </c>
      <c r="AA58" s="365">
        <f t="shared" si="42"/>
        <v>37684754389.452263</v>
      </c>
    </row>
    <row r="59" spans="1:27" s="23" customFormat="1" ht="16.5" customHeight="1">
      <c r="A59" s="72">
        <v>22</v>
      </c>
      <c r="B59" s="41">
        <f t="shared" si="32"/>
        <v>5</v>
      </c>
      <c r="C59" s="41">
        <f t="shared" si="34"/>
        <v>1</v>
      </c>
      <c r="D59" s="41">
        <f t="shared" si="35"/>
        <v>0</v>
      </c>
      <c r="E59" s="41">
        <f t="shared" si="36"/>
        <v>0</v>
      </c>
      <c r="F59" s="57" t="str">
        <f t="shared" si="37"/>
        <v>TRAMO ESTACIÓN INTERMEDIA LA VICTORIA A ESTACION DE RETORNO ALTAMIRA ALTERNATIVA 5</v>
      </c>
      <c r="G59" s="57" t="str">
        <f t="shared" si="38"/>
        <v>COMPONENTE ELECTROMECANICO - LA VICTORIA - ALTAMIRA</v>
      </c>
      <c r="H59" s="57" t="str">
        <f t="shared" si="39"/>
        <v>COMPONENTE ELECTROMECANICO</v>
      </c>
      <c r="I59" s="412">
        <f t="shared" si="33"/>
        <v>5001000000</v>
      </c>
      <c r="J59" s="377" t="s">
        <v>99</v>
      </c>
      <c r="K59" s="42"/>
      <c r="L59" s="43" t="s">
        <v>322</v>
      </c>
      <c r="M59" s="394"/>
      <c r="N59" s="78"/>
      <c r="O59" s="278"/>
      <c r="P59" s="395"/>
      <c r="Q59" s="107"/>
      <c r="R59" s="107"/>
      <c r="S59" s="362"/>
      <c r="T59" s="107"/>
      <c r="U59" s="3"/>
      <c r="V59" s="69">
        <f>+Z59</f>
        <v>37684754389.452263</v>
      </c>
      <c r="W59" s="3"/>
      <c r="X59" s="408"/>
      <c r="Y59" s="365">
        <f t="shared" si="40"/>
        <v>37684754389.452263</v>
      </c>
      <c r="Z59" s="365">
        <f t="shared" si="41"/>
        <v>37684754389.452263</v>
      </c>
      <c r="AA59" s="365">
        <f t="shared" si="42"/>
        <v>37684754389.452263</v>
      </c>
    </row>
    <row r="60" spans="1:27" s="280" customFormat="1" ht="16.5" customHeight="1">
      <c r="A60" s="292"/>
      <c r="B60" s="41">
        <f t="shared" si="32"/>
        <v>5</v>
      </c>
      <c r="C60" s="41">
        <f t="shared" si="34"/>
        <v>1</v>
      </c>
      <c r="D60" s="41">
        <f t="shared" si="35"/>
        <v>1</v>
      </c>
      <c r="E60" s="41">
        <f t="shared" si="36"/>
        <v>0</v>
      </c>
      <c r="F60" s="57" t="str">
        <f t="shared" si="37"/>
        <v>TRAMO ESTACIÓN INTERMEDIA LA VICTORIA A ESTACION DE RETORNO ALTAMIRA ALTERNATIVA 5</v>
      </c>
      <c r="G60" s="57" t="str">
        <f t="shared" si="38"/>
        <v>COMPONENTE ELECTROMECANICO - LA VICTORIA - ALTAMIRA</v>
      </c>
      <c r="H60" s="57" t="str">
        <f t="shared" si="39"/>
        <v>COMPONENTE ELECTROMECANICO</v>
      </c>
      <c r="I60" s="412">
        <f t="shared" si="33"/>
        <v>5001001000</v>
      </c>
      <c r="J60" s="377" t="s">
        <v>99</v>
      </c>
      <c r="K60" s="285"/>
      <c r="L60" s="43"/>
      <c r="M60" s="43" t="s">
        <v>125</v>
      </c>
      <c r="N60" s="78"/>
      <c r="O60" s="396"/>
      <c r="P60" s="397"/>
      <c r="Q60" s="107"/>
      <c r="R60" s="107"/>
      <c r="S60" s="362"/>
      <c r="T60" s="107"/>
      <c r="U60" s="69">
        <f>+AA60</f>
        <v>37684754389.452263</v>
      </c>
      <c r="V60" s="277"/>
      <c r="W60" s="277"/>
      <c r="X60" s="408"/>
      <c r="Y60" s="365">
        <f t="shared" si="40"/>
        <v>33711643440.566109</v>
      </c>
      <c r="Z60" s="365">
        <f t="shared" si="41"/>
        <v>33711643440.566109</v>
      </c>
      <c r="AA60" s="365">
        <f t="shared" si="42"/>
        <v>37684754389.452263</v>
      </c>
    </row>
    <row r="61" spans="1:27" s="23" customFormat="1" ht="16.5" customHeight="1">
      <c r="A61" s="72">
        <v>22</v>
      </c>
      <c r="B61" s="41">
        <f t="shared" si="32"/>
        <v>5</v>
      </c>
      <c r="C61" s="41">
        <f t="shared" si="34"/>
        <v>1</v>
      </c>
      <c r="D61" s="41">
        <f t="shared" si="35"/>
        <v>1</v>
      </c>
      <c r="E61" s="41">
        <f t="shared" si="36"/>
        <v>1</v>
      </c>
      <c r="F61" s="57" t="str">
        <f t="shared" si="37"/>
        <v>TRAMO ESTACIÓN INTERMEDIA LA VICTORIA A ESTACION DE RETORNO ALTAMIRA ALTERNATIVA 5</v>
      </c>
      <c r="G61" s="57" t="str">
        <f t="shared" si="38"/>
        <v>COMPONENTE ELECTROMECANICO - LA VICTORIA - ALTAMIRA</v>
      </c>
      <c r="H61" s="57" t="str">
        <f t="shared" si="39"/>
        <v>COMPONENTE ELECTROMECANICO</v>
      </c>
      <c r="I61" s="412">
        <f t="shared" si="33"/>
        <v>5001001001</v>
      </c>
      <c r="J61" s="377" t="s">
        <v>99</v>
      </c>
      <c r="K61" s="39"/>
      <c r="L61" s="43"/>
      <c r="M61" s="43"/>
      <c r="N61" s="76" t="str">
        <f>+Cantidades!H45</f>
        <v>Proyecto de ingeniería</v>
      </c>
      <c r="O61" s="114" t="str">
        <f>+Cantidades!I45</f>
        <v>gbl</v>
      </c>
      <c r="P61" s="115">
        <f>+Cantidades!J45</f>
        <v>1</v>
      </c>
      <c r="Q61" s="107">
        <f>+Memoria!AD102</f>
        <v>920622.23076923075</v>
      </c>
      <c r="R61" s="107">
        <f t="shared" ref="R61:R68" si="43">+P61*Q61</f>
        <v>920622.23076923075</v>
      </c>
      <c r="S61" s="108">
        <f t="shared" ref="S61:S68" si="44">+T61</f>
        <v>3973110948.8861542</v>
      </c>
      <c r="T61" s="108">
        <f t="shared" ref="T61:T68" si="45">+R61*$S$5</f>
        <v>3973110948.8861542</v>
      </c>
      <c r="U61" s="3"/>
      <c r="V61" s="3"/>
      <c r="W61" s="3"/>
      <c r="X61" s="408"/>
      <c r="Y61" s="365">
        <f t="shared" si="40"/>
        <v>23787905548.92931</v>
      </c>
      <c r="Z61" s="365">
        <f t="shared" si="41"/>
        <v>23787905548.92931</v>
      </c>
      <c r="AA61" s="365">
        <f t="shared" si="42"/>
        <v>33711643440.566109</v>
      </c>
    </row>
    <row r="62" spans="1:27" s="23" customFormat="1" ht="16.5" customHeight="1">
      <c r="A62" s="72">
        <v>21</v>
      </c>
      <c r="B62" s="41">
        <f t="shared" si="32"/>
        <v>5</v>
      </c>
      <c r="C62" s="41">
        <f t="shared" si="34"/>
        <v>1</v>
      </c>
      <c r="D62" s="41">
        <f t="shared" si="35"/>
        <v>1</v>
      </c>
      <c r="E62" s="41">
        <f t="shared" si="36"/>
        <v>2</v>
      </c>
      <c r="F62" s="57" t="str">
        <f t="shared" si="37"/>
        <v>TRAMO ESTACIÓN INTERMEDIA LA VICTORIA A ESTACION DE RETORNO ALTAMIRA ALTERNATIVA 5</v>
      </c>
      <c r="G62" s="57" t="str">
        <f t="shared" si="38"/>
        <v>COMPONENTE ELECTROMECANICO - LA VICTORIA - ALTAMIRA</v>
      </c>
      <c r="H62" s="57" t="str">
        <f t="shared" si="39"/>
        <v>COMPONENTE ELECTROMECANICO</v>
      </c>
      <c r="I62" s="412">
        <f t="shared" si="33"/>
        <v>5001001002</v>
      </c>
      <c r="J62" s="377" t="s">
        <v>99</v>
      </c>
      <c r="K62" s="42"/>
      <c r="L62" s="43"/>
      <c r="M62" s="43"/>
      <c r="N62" s="76" t="str">
        <f>+Cantidades!H46</f>
        <v>Suministro de estación motriz</v>
      </c>
      <c r="O62" s="114" t="str">
        <f>+Cantidades!I46</f>
        <v>un</v>
      </c>
      <c r="P62" s="115">
        <f>+Cantidades!J46</f>
        <v>1</v>
      </c>
      <c r="Q62" s="107">
        <f>+Memoria!AD103</f>
        <v>2299461.0099999998</v>
      </c>
      <c r="R62" s="107">
        <f t="shared" si="43"/>
        <v>2299461.0099999998</v>
      </c>
      <c r="S62" s="108">
        <f t="shared" si="44"/>
        <v>9923737891.6367989</v>
      </c>
      <c r="T62" s="108">
        <f t="shared" si="45"/>
        <v>9923737891.6367989</v>
      </c>
      <c r="U62" s="3"/>
      <c r="V62" s="3"/>
      <c r="W62" s="3"/>
      <c r="X62" s="408"/>
      <c r="Y62" s="365">
        <f t="shared" si="40"/>
        <v>19418592435.729309</v>
      </c>
      <c r="Z62" s="365">
        <f t="shared" si="41"/>
        <v>19418592435.729309</v>
      </c>
      <c r="AA62" s="365">
        <f t="shared" si="42"/>
        <v>23787905548.92931</v>
      </c>
    </row>
    <row r="63" spans="1:27" s="23" customFormat="1" ht="16.5" customHeight="1">
      <c r="A63" s="72">
        <v>22</v>
      </c>
      <c r="B63" s="41">
        <f t="shared" si="32"/>
        <v>5</v>
      </c>
      <c r="C63" s="41">
        <f t="shared" si="34"/>
        <v>1</v>
      </c>
      <c r="D63" s="41">
        <f t="shared" si="35"/>
        <v>1</v>
      </c>
      <c r="E63" s="41">
        <f t="shared" si="36"/>
        <v>3</v>
      </c>
      <c r="F63" s="57" t="str">
        <f t="shared" si="37"/>
        <v>TRAMO ESTACIÓN INTERMEDIA LA VICTORIA A ESTACION DE RETORNO ALTAMIRA ALTERNATIVA 5</v>
      </c>
      <c r="G63" s="57" t="str">
        <f t="shared" si="38"/>
        <v>COMPONENTE ELECTROMECANICO - LA VICTORIA - ALTAMIRA</v>
      </c>
      <c r="H63" s="57" t="str">
        <f t="shared" si="39"/>
        <v>COMPONENTE ELECTROMECANICO</v>
      </c>
      <c r="I63" s="412">
        <f t="shared" si="33"/>
        <v>5001001003</v>
      </c>
      <c r="J63" s="377" t="s">
        <v>99</v>
      </c>
      <c r="K63" s="39"/>
      <c r="L63" s="43"/>
      <c r="M63" s="43"/>
      <c r="N63" s="76" t="str">
        <f>+Cantidades!H47</f>
        <v>Suministro de estación retorno</v>
      </c>
      <c r="O63" s="114" t="str">
        <f>+Cantidades!I47</f>
        <v>un</v>
      </c>
      <c r="P63" s="115">
        <f>+Cantidades!J47</f>
        <v>1</v>
      </c>
      <c r="Q63" s="107">
        <f>+Memoria!AD104</f>
        <v>1012427.5000000001</v>
      </c>
      <c r="R63" s="107">
        <f t="shared" si="43"/>
        <v>1012427.5000000001</v>
      </c>
      <c r="S63" s="108">
        <f t="shared" si="44"/>
        <v>4369313113.2000008</v>
      </c>
      <c r="T63" s="108">
        <f t="shared" si="45"/>
        <v>4369313113.2000008</v>
      </c>
      <c r="U63" s="3"/>
      <c r="V63" s="3"/>
      <c r="W63" s="3"/>
      <c r="X63" s="408"/>
      <c r="Y63" s="365">
        <f t="shared" si="40"/>
        <v>18936923029.056564</v>
      </c>
      <c r="Z63" s="365">
        <f t="shared" si="41"/>
        <v>18936923029.056564</v>
      </c>
      <c r="AA63" s="365">
        <f t="shared" si="42"/>
        <v>19418592435.729309</v>
      </c>
    </row>
    <row r="64" spans="1:27" s="23" customFormat="1" ht="16.5" customHeight="1">
      <c r="A64" s="72">
        <v>21</v>
      </c>
      <c r="B64" s="41">
        <f t="shared" si="32"/>
        <v>5</v>
      </c>
      <c r="C64" s="41">
        <f t="shared" si="34"/>
        <v>1</v>
      </c>
      <c r="D64" s="41">
        <f t="shared" si="35"/>
        <v>1</v>
      </c>
      <c r="E64" s="41">
        <f t="shared" si="36"/>
        <v>4</v>
      </c>
      <c r="F64" s="57" t="str">
        <f t="shared" si="37"/>
        <v>TRAMO ESTACIÓN INTERMEDIA LA VICTORIA A ESTACION DE RETORNO ALTAMIRA ALTERNATIVA 5</v>
      </c>
      <c r="G64" s="57" t="str">
        <f t="shared" si="38"/>
        <v>COMPONENTE ELECTROMECANICO - LA VICTORIA - ALTAMIRA</v>
      </c>
      <c r="H64" s="57" t="str">
        <f t="shared" si="39"/>
        <v>COMPONENTE ELECTROMECANICO</v>
      </c>
      <c r="I64" s="412">
        <f t="shared" si="33"/>
        <v>5001001004</v>
      </c>
      <c r="J64" s="377" t="s">
        <v>99</v>
      </c>
      <c r="K64" s="42"/>
      <c r="L64" s="43"/>
      <c r="M64" s="43"/>
      <c r="N64" s="76" t="str">
        <f>+Cantidades!H48</f>
        <v>Suministro del sistema de almacenamiento de cabinas</v>
      </c>
      <c r="O64" s="114" t="str">
        <f>+Cantidades!I48</f>
        <v>un</v>
      </c>
      <c r="P64" s="115">
        <f>+Cantidades!J48</f>
        <v>1</v>
      </c>
      <c r="Q64" s="107">
        <f>+Memoria!AD105</f>
        <v>111609.15699791115</v>
      </c>
      <c r="R64" s="107">
        <f t="shared" si="43"/>
        <v>111609.15699791115</v>
      </c>
      <c r="S64" s="108">
        <f t="shared" si="44"/>
        <v>481669406.67274523</v>
      </c>
      <c r="T64" s="108">
        <f t="shared" si="45"/>
        <v>481669406.67274523</v>
      </c>
      <c r="U64" s="3"/>
      <c r="V64" s="3"/>
      <c r="W64" s="3"/>
      <c r="X64" s="408"/>
      <c r="Y64" s="365">
        <f t="shared" si="40"/>
        <v>10850732335.893787</v>
      </c>
      <c r="Z64" s="365">
        <f t="shared" si="41"/>
        <v>10850732335.893787</v>
      </c>
      <c r="AA64" s="365">
        <f t="shared" si="42"/>
        <v>18936923029.056564</v>
      </c>
    </row>
    <row r="65" spans="1:27" s="23" customFormat="1" ht="16.5" customHeight="1">
      <c r="A65" s="72">
        <v>22</v>
      </c>
      <c r="B65" s="41">
        <f t="shared" si="32"/>
        <v>5</v>
      </c>
      <c r="C65" s="41">
        <f t="shared" si="34"/>
        <v>1</v>
      </c>
      <c r="D65" s="41">
        <f t="shared" si="35"/>
        <v>1</v>
      </c>
      <c r="E65" s="41">
        <f t="shared" si="36"/>
        <v>5</v>
      </c>
      <c r="F65" s="57" t="str">
        <f t="shared" si="37"/>
        <v>TRAMO ESTACIÓN INTERMEDIA LA VICTORIA A ESTACION DE RETORNO ALTAMIRA ALTERNATIVA 5</v>
      </c>
      <c r="G65" s="57" t="str">
        <f t="shared" si="38"/>
        <v>COMPONENTE ELECTROMECANICO - LA VICTORIA - ALTAMIRA</v>
      </c>
      <c r="H65" s="57" t="str">
        <f t="shared" si="39"/>
        <v>COMPONENTE ELECTROMECANICO</v>
      </c>
      <c r="I65" s="412">
        <f t="shared" si="33"/>
        <v>5001001005</v>
      </c>
      <c r="J65" s="377" t="s">
        <v>99</v>
      </c>
      <c r="K65" s="39"/>
      <c r="L65" s="43"/>
      <c r="M65" s="43"/>
      <c r="N65" s="76" t="str">
        <f>+Cantidades!H49</f>
        <v>Suministro de equipamiento de línea (incl. señalización y varios)</v>
      </c>
      <c r="O65" s="114" t="str">
        <f>+Cantidades!I49</f>
        <v>gbl</v>
      </c>
      <c r="P65" s="115">
        <f>+Cantidades!J49</f>
        <v>1</v>
      </c>
      <c r="Q65" s="107">
        <f>+Memoria!AD106</f>
        <v>1873677.0782733606</v>
      </c>
      <c r="R65" s="107">
        <f t="shared" si="43"/>
        <v>1873677.0782733606</v>
      </c>
      <c r="S65" s="108">
        <f t="shared" si="44"/>
        <v>8086190693.1627779</v>
      </c>
      <c r="T65" s="108">
        <f t="shared" si="45"/>
        <v>8086190693.1627779</v>
      </c>
      <c r="U65" s="3"/>
      <c r="V65" s="3"/>
      <c r="W65" s="3"/>
      <c r="X65" s="408"/>
      <c r="Y65" s="365">
        <f t="shared" si="40"/>
        <v>5976368157.3657885</v>
      </c>
      <c r="Z65" s="365">
        <f t="shared" si="41"/>
        <v>5976368157.3657885</v>
      </c>
      <c r="AA65" s="365">
        <f t="shared" si="42"/>
        <v>10850732335.893787</v>
      </c>
    </row>
    <row r="66" spans="1:27" s="23" customFormat="1" ht="16.5" customHeight="1">
      <c r="A66" s="72">
        <v>21</v>
      </c>
      <c r="B66" s="41">
        <f t="shared" si="32"/>
        <v>5</v>
      </c>
      <c r="C66" s="41">
        <f t="shared" si="34"/>
        <v>1</v>
      </c>
      <c r="D66" s="41">
        <f t="shared" si="35"/>
        <v>1</v>
      </c>
      <c r="E66" s="41">
        <f t="shared" si="36"/>
        <v>6</v>
      </c>
      <c r="F66" s="57" t="str">
        <f t="shared" si="37"/>
        <v>TRAMO ESTACIÓN INTERMEDIA LA VICTORIA A ESTACION DE RETORNO ALTAMIRA ALTERNATIVA 5</v>
      </c>
      <c r="G66" s="57" t="str">
        <f t="shared" si="38"/>
        <v>COMPONENTE ELECTROMECANICO - LA VICTORIA - ALTAMIRA</v>
      </c>
      <c r="H66" s="57" t="str">
        <f t="shared" si="39"/>
        <v>COMPONENTE ELECTROMECANICO</v>
      </c>
      <c r="I66" s="412">
        <f t="shared" si="33"/>
        <v>5001001006</v>
      </c>
      <c r="J66" s="377" t="s">
        <v>99</v>
      </c>
      <c r="K66" s="42"/>
      <c r="L66" s="43"/>
      <c r="M66" s="43"/>
      <c r="N66" s="76" t="str">
        <f>+Cantidades!H50</f>
        <v>Suministro de vehículos (incl. Sistema de comunicación, iluminación, etc)</v>
      </c>
      <c r="O66" s="114" t="str">
        <f>+Cantidades!I50</f>
        <v>un</v>
      </c>
      <c r="P66" s="115">
        <f>+Cantidades!J50</f>
        <v>35</v>
      </c>
      <c r="Q66" s="107">
        <f>+Memoria!AD107</f>
        <v>32270.128452049921</v>
      </c>
      <c r="R66" s="107">
        <f t="shared" si="43"/>
        <v>1129454.4958217472</v>
      </c>
      <c r="S66" s="108">
        <f t="shared" si="44"/>
        <v>4874364178.527998</v>
      </c>
      <c r="T66" s="108">
        <f t="shared" si="45"/>
        <v>4874364178.527998</v>
      </c>
      <c r="U66" s="3"/>
      <c r="V66" s="3"/>
      <c r="W66" s="3"/>
      <c r="X66" s="408"/>
      <c r="Y66" s="365">
        <f t="shared" si="40"/>
        <v>3248064312.2457881</v>
      </c>
      <c r="Z66" s="365">
        <f t="shared" si="41"/>
        <v>3248064312.2457881</v>
      </c>
      <c r="AA66" s="365">
        <f t="shared" si="42"/>
        <v>5976368157.3657885</v>
      </c>
    </row>
    <row r="67" spans="1:27" s="23" customFormat="1" ht="16.5" customHeight="1">
      <c r="A67" s="72">
        <v>22</v>
      </c>
      <c r="B67" s="41">
        <f t="shared" si="32"/>
        <v>5</v>
      </c>
      <c r="C67" s="41">
        <f t="shared" si="34"/>
        <v>1</v>
      </c>
      <c r="D67" s="41">
        <f t="shared" si="35"/>
        <v>1</v>
      </c>
      <c r="E67" s="41">
        <f t="shared" si="36"/>
        <v>7</v>
      </c>
      <c r="F67" s="57" t="str">
        <f t="shared" si="37"/>
        <v>TRAMO ESTACIÓN INTERMEDIA LA VICTORIA A ESTACION DE RETORNO ALTAMIRA ALTERNATIVA 5</v>
      </c>
      <c r="G67" s="57" t="str">
        <f t="shared" si="38"/>
        <v>COMPONENTE ELECTROMECANICO - LA VICTORIA - ALTAMIRA</v>
      </c>
      <c r="H67" s="57" t="str">
        <f t="shared" si="39"/>
        <v>COMPONENTE ELECTROMECANICO</v>
      </c>
      <c r="I67" s="412">
        <f t="shared" si="33"/>
        <v>5001001007</v>
      </c>
      <c r="J67" s="377" t="s">
        <v>99</v>
      </c>
      <c r="K67" s="39"/>
      <c r="L67" s="43"/>
      <c r="M67" s="43"/>
      <c r="N67" s="76" t="str">
        <f>+Cantidades!H51</f>
        <v>Transporte y distribución</v>
      </c>
      <c r="O67" s="114" t="str">
        <f>+Cantidades!I51</f>
        <v>gbl</v>
      </c>
      <c r="P67" s="115">
        <f>+Cantidades!J51</f>
        <v>1</v>
      </c>
      <c r="Q67" s="107">
        <f>+Memoria!AD108</f>
        <v>632184</v>
      </c>
      <c r="R67" s="107">
        <f t="shared" si="43"/>
        <v>632184</v>
      </c>
      <c r="S67" s="108">
        <f t="shared" si="44"/>
        <v>2728303845.1200004</v>
      </c>
      <c r="T67" s="108">
        <f t="shared" si="45"/>
        <v>2728303845.1200004</v>
      </c>
      <c r="U67" s="3"/>
      <c r="V67" s="3"/>
      <c r="W67" s="3"/>
      <c r="X67" s="408"/>
      <c r="Y67" s="365">
        <f t="shared" si="40"/>
        <v>0</v>
      </c>
      <c r="Z67" s="365">
        <f t="shared" si="41"/>
        <v>0</v>
      </c>
      <c r="AA67" s="365">
        <f t="shared" si="42"/>
        <v>3248064312.2457881</v>
      </c>
    </row>
    <row r="68" spans="1:27" s="23" customFormat="1" ht="16.5" customHeight="1">
      <c r="A68" s="72">
        <v>21</v>
      </c>
      <c r="B68" s="41">
        <f t="shared" si="32"/>
        <v>5</v>
      </c>
      <c r="C68" s="41">
        <f t="shared" si="34"/>
        <v>1</v>
      </c>
      <c r="D68" s="41">
        <f t="shared" si="35"/>
        <v>1</v>
      </c>
      <c r="E68" s="41">
        <f t="shared" si="36"/>
        <v>8</v>
      </c>
      <c r="F68" s="57" t="str">
        <f t="shared" si="37"/>
        <v>TRAMO ESTACIÓN INTERMEDIA LA VICTORIA A ESTACION DE RETORNO ALTAMIRA ALTERNATIVA 5</v>
      </c>
      <c r="G68" s="57" t="str">
        <f t="shared" si="38"/>
        <v>COMPONENTE ELECTROMECANICO - LA VICTORIA - ALTAMIRA</v>
      </c>
      <c r="H68" s="57" t="str">
        <f t="shared" si="39"/>
        <v>COMPONENTE ELECTROMECANICO</v>
      </c>
      <c r="I68" s="412">
        <f t="shared" si="33"/>
        <v>5001001008</v>
      </c>
      <c r="J68" s="377" t="s">
        <v>99</v>
      </c>
      <c r="K68" s="42"/>
      <c r="L68" s="43"/>
      <c r="M68" s="43"/>
      <c r="N68" s="76" t="str">
        <f>+Cantidades!H52</f>
        <v>Montaje y reglajes y pruebas previos a la puesta en marcha</v>
      </c>
      <c r="O68" s="114" t="str">
        <f>+Cantidades!I52</f>
        <v>gbl</v>
      </c>
      <c r="P68" s="115">
        <f>+Cantidades!J52</f>
        <v>1</v>
      </c>
      <c r="Q68" s="107">
        <f>+Memoria!AD109</f>
        <v>752619.35830408835</v>
      </c>
      <c r="R68" s="107">
        <f t="shared" si="43"/>
        <v>752619.35830408835</v>
      </c>
      <c r="S68" s="108">
        <f t="shared" si="44"/>
        <v>3248064312.2457881</v>
      </c>
      <c r="T68" s="108">
        <f t="shared" si="45"/>
        <v>3248064312.2457881</v>
      </c>
      <c r="U68" s="3"/>
      <c r="V68" s="3"/>
      <c r="W68" s="3"/>
      <c r="X68" s="408"/>
      <c r="Y68" s="365">
        <f t="shared" si="40"/>
        <v>39865004162.457352</v>
      </c>
      <c r="Z68" s="365">
        <f t="shared" si="41"/>
        <v>0</v>
      </c>
      <c r="AA68" s="365">
        <f t="shared" si="42"/>
        <v>0</v>
      </c>
    </row>
    <row r="69" spans="1:27" s="280" customFormat="1" ht="16.5" hidden="1" customHeight="1">
      <c r="A69" s="292"/>
      <c r="B69" s="41">
        <f t="shared" si="32"/>
        <v>5</v>
      </c>
      <c r="C69" s="41">
        <f t="shared" si="34"/>
        <v>1</v>
      </c>
      <c r="D69" s="41">
        <f t="shared" si="35"/>
        <v>1</v>
      </c>
      <c r="E69" s="41">
        <f t="shared" si="36"/>
        <v>8</v>
      </c>
      <c r="F69" s="57" t="str">
        <f t="shared" si="37"/>
        <v>TRAMO ESTACIÓN INTERMEDIA LA VICTORIA A ESTACION DE RETORNO ALTAMIRA ALTERNATIVA 5</v>
      </c>
      <c r="G69" s="57" t="str">
        <f t="shared" si="38"/>
        <v>COMPONENTE ELECTROMECANICO - LA VICTORIA - ALTAMIRA</v>
      </c>
      <c r="H69" s="57" t="str">
        <f t="shared" si="39"/>
        <v>COMPONENTE ELECTROMECANICO</v>
      </c>
      <c r="I69" s="412">
        <f t="shared" si="33"/>
        <v>5001001008</v>
      </c>
      <c r="J69" s="377"/>
      <c r="K69" s="285"/>
      <c r="L69" s="367"/>
      <c r="M69" s="367"/>
      <c r="N69" s="76"/>
      <c r="O69" s="114"/>
      <c r="P69" s="115"/>
      <c r="Q69" s="107"/>
      <c r="R69" s="107"/>
      <c r="S69" s="108"/>
      <c r="T69" s="108"/>
      <c r="U69" s="277"/>
      <c r="V69" s="277"/>
      <c r="W69" s="277"/>
      <c r="X69" s="408"/>
      <c r="Y69" s="365">
        <f t="shared" si="40"/>
        <v>39865004162.457352</v>
      </c>
      <c r="Z69" s="365">
        <f t="shared" si="41"/>
        <v>39865004162.457352</v>
      </c>
      <c r="AA69" s="365">
        <f t="shared" si="42"/>
        <v>0</v>
      </c>
    </row>
    <row r="70" spans="1:27" s="280" customFormat="1" ht="16.5" hidden="1" customHeight="1">
      <c r="A70" s="292"/>
      <c r="B70" s="41">
        <f t="shared" si="32"/>
        <v>5</v>
      </c>
      <c r="C70" s="41">
        <f t="shared" si="34"/>
        <v>1</v>
      </c>
      <c r="D70" s="41">
        <f t="shared" si="35"/>
        <v>1</v>
      </c>
      <c r="E70" s="41">
        <f t="shared" si="36"/>
        <v>8</v>
      </c>
      <c r="F70" s="57" t="str">
        <f t="shared" si="37"/>
        <v>TRAMO ESTACIÓN INTERMEDIA LA VICTORIA A ESTACION DE RETORNO ALTAMIRA ALTERNATIVA 5</v>
      </c>
      <c r="G70" s="57" t="str">
        <f t="shared" si="38"/>
        <v>COMPONENTE ELECTROMECANICO - LA VICTORIA - ALTAMIRA</v>
      </c>
      <c r="H70" s="57" t="str">
        <f t="shared" si="39"/>
        <v>COMPONENTE ELECTROMECANICO</v>
      </c>
      <c r="I70" s="412">
        <f t="shared" si="33"/>
        <v>5001001008</v>
      </c>
      <c r="J70" s="377"/>
      <c r="K70" s="285"/>
      <c r="L70" s="367"/>
      <c r="M70" s="367"/>
      <c r="N70" s="76"/>
      <c r="O70" s="114"/>
      <c r="P70" s="115"/>
      <c r="Q70" s="107"/>
      <c r="R70" s="107"/>
      <c r="S70" s="108"/>
      <c r="T70" s="108"/>
      <c r="U70" s="277"/>
      <c r="V70" s="277"/>
      <c r="W70" s="277"/>
      <c r="X70" s="408"/>
      <c r="Y70" s="365">
        <f t="shared" si="40"/>
        <v>39865004162.457352</v>
      </c>
      <c r="Z70" s="365">
        <f t="shared" si="41"/>
        <v>39865004162.457352</v>
      </c>
      <c r="AA70" s="365">
        <f t="shared" si="42"/>
        <v>39865004162.457352</v>
      </c>
    </row>
    <row r="71" spans="1:27" s="23" customFormat="1" ht="16.5" customHeight="1">
      <c r="A71" s="72">
        <v>22</v>
      </c>
      <c r="B71" s="41">
        <f t="shared" si="32"/>
        <v>6</v>
      </c>
      <c r="C71" s="41">
        <f t="shared" si="34"/>
        <v>0</v>
      </c>
      <c r="D71" s="41">
        <f t="shared" si="35"/>
        <v>0</v>
      </c>
      <c r="E71" s="41">
        <f t="shared" si="36"/>
        <v>0</v>
      </c>
      <c r="F71" s="57" t="str">
        <f t="shared" si="37"/>
        <v>TRAMO ESTACIÓN INTERMEDIA LA VICTORIA A ESTACION DE RETORNO ALTAMIRA ALTERNATIVA 3</v>
      </c>
      <c r="G71" s="57" t="str">
        <f t="shared" si="38"/>
        <v>COMPONENTE ELECTROMECANICO - LA VICTORIA - ALTAMIRA</v>
      </c>
      <c r="H71" s="57" t="str">
        <f t="shared" si="39"/>
        <v>COMPONENTE ELECTROMECANICO</v>
      </c>
      <c r="I71" s="412">
        <f t="shared" si="33"/>
        <v>6000000000</v>
      </c>
      <c r="J71" s="377" t="s">
        <v>98</v>
      </c>
      <c r="K71" s="80" t="s">
        <v>128</v>
      </c>
      <c r="L71" s="81"/>
      <c r="M71" s="81"/>
      <c r="N71" s="86"/>
      <c r="O71" s="117"/>
      <c r="P71" s="118"/>
      <c r="Q71" s="111"/>
      <c r="R71" s="111"/>
      <c r="S71" s="399">
        <f>+W71</f>
        <v>39865004162.457352</v>
      </c>
      <c r="T71" s="111"/>
      <c r="U71" s="387"/>
      <c r="V71" s="387"/>
      <c r="W71" s="85">
        <f>+Y71</f>
        <v>39865004162.457352</v>
      </c>
      <c r="X71" s="407"/>
      <c r="Y71" s="365">
        <f t="shared" si="40"/>
        <v>39865004162.457352</v>
      </c>
      <c r="Z71" s="365">
        <f t="shared" si="41"/>
        <v>39865004162.457352</v>
      </c>
      <c r="AA71" s="365">
        <f t="shared" si="42"/>
        <v>39865004162.457352</v>
      </c>
    </row>
    <row r="72" spans="1:27" s="23" customFormat="1" ht="16.5" customHeight="1">
      <c r="A72" s="72">
        <v>21</v>
      </c>
      <c r="B72" s="41">
        <f t="shared" si="32"/>
        <v>6</v>
      </c>
      <c r="C72" s="41">
        <f t="shared" si="34"/>
        <v>1</v>
      </c>
      <c r="D72" s="41">
        <f t="shared" si="35"/>
        <v>0</v>
      </c>
      <c r="E72" s="41">
        <f t="shared" si="36"/>
        <v>0</v>
      </c>
      <c r="F72" s="57" t="str">
        <f t="shared" si="37"/>
        <v>TRAMO ESTACIÓN INTERMEDIA LA VICTORIA A ESTACION DE RETORNO ALTAMIRA ALTERNATIVA 3</v>
      </c>
      <c r="G72" s="57" t="str">
        <f t="shared" si="38"/>
        <v>COMPONENTE ELECTROMECANICO - LA VICTORIA - ALTAMIRA</v>
      </c>
      <c r="H72" s="57" t="str">
        <f t="shared" si="39"/>
        <v>COMPONENTE ELECTROMECANICO</v>
      </c>
      <c r="I72" s="412">
        <f t="shared" si="33"/>
        <v>6001000000</v>
      </c>
      <c r="J72" s="377" t="s">
        <v>98</v>
      </c>
      <c r="K72" s="42"/>
      <c r="L72" s="43" t="s">
        <v>322</v>
      </c>
      <c r="M72" s="394"/>
      <c r="N72" s="78"/>
      <c r="O72" s="278"/>
      <c r="P72" s="395"/>
      <c r="Q72" s="107"/>
      <c r="R72" s="107"/>
      <c r="S72" s="362"/>
      <c r="T72" s="107"/>
      <c r="U72" s="3"/>
      <c r="V72" s="69">
        <f>+Z72</f>
        <v>39865004162.457352</v>
      </c>
      <c r="W72" s="3"/>
      <c r="X72" s="408"/>
      <c r="Y72" s="365">
        <f t="shared" si="40"/>
        <v>39865004162.457352</v>
      </c>
      <c r="Z72" s="365">
        <f t="shared" si="41"/>
        <v>39865004162.457352</v>
      </c>
      <c r="AA72" s="365">
        <f t="shared" si="42"/>
        <v>39865004162.457352</v>
      </c>
    </row>
    <row r="73" spans="1:27" s="280" customFormat="1" ht="16.5" customHeight="1">
      <c r="A73" s="292"/>
      <c r="B73" s="41">
        <f t="shared" si="32"/>
        <v>6</v>
      </c>
      <c r="C73" s="41">
        <f t="shared" si="34"/>
        <v>1</v>
      </c>
      <c r="D73" s="41">
        <f t="shared" si="35"/>
        <v>1</v>
      </c>
      <c r="E73" s="41">
        <f t="shared" si="36"/>
        <v>0</v>
      </c>
      <c r="F73" s="57" t="str">
        <f t="shared" si="37"/>
        <v>TRAMO ESTACIÓN INTERMEDIA LA VICTORIA A ESTACION DE RETORNO ALTAMIRA ALTERNATIVA 3</v>
      </c>
      <c r="G73" s="57" t="str">
        <f t="shared" si="38"/>
        <v>COMPONENTE ELECTROMECANICO - LA VICTORIA - ALTAMIRA</v>
      </c>
      <c r="H73" s="57" t="str">
        <f t="shared" si="39"/>
        <v>COMPONENTE ELECTROMECANICO</v>
      </c>
      <c r="I73" s="412">
        <f t="shared" si="33"/>
        <v>6001001000</v>
      </c>
      <c r="J73" s="377" t="s">
        <v>98</v>
      </c>
      <c r="K73" s="285"/>
      <c r="L73" s="43"/>
      <c r="M73" s="43" t="s">
        <v>125</v>
      </c>
      <c r="N73" s="78"/>
      <c r="O73" s="396"/>
      <c r="P73" s="397"/>
      <c r="Q73" s="107"/>
      <c r="R73" s="107"/>
      <c r="S73" s="362"/>
      <c r="T73" s="107"/>
      <c r="U73" s="69">
        <f>+AA73</f>
        <v>39865004162.457352</v>
      </c>
      <c r="V73" s="277"/>
      <c r="W73" s="277"/>
      <c r="X73" s="408"/>
      <c r="Y73" s="365">
        <f t="shared" si="40"/>
        <v>35891893213.571198</v>
      </c>
      <c r="Z73" s="365">
        <f t="shared" si="41"/>
        <v>35891893213.571198</v>
      </c>
      <c r="AA73" s="365">
        <f t="shared" si="42"/>
        <v>39865004162.457352</v>
      </c>
    </row>
    <row r="74" spans="1:27" s="23" customFormat="1" ht="16.5" customHeight="1">
      <c r="A74" s="72">
        <v>22</v>
      </c>
      <c r="B74" s="41">
        <f t="shared" si="32"/>
        <v>6</v>
      </c>
      <c r="C74" s="41">
        <f t="shared" si="34"/>
        <v>1</v>
      </c>
      <c r="D74" s="41">
        <f t="shared" si="35"/>
        <v>1</v>
      </c>
      <c r="E74" s="41">
        <f t="shared" si="36"/>
        <v>1</v>
      </c>
      <c r="F74" s="57" t="str">
        <f t="shared" si="37"/>
        <v>TRAMO ESTACIÓN INTERMEDIA LA VICTORIA A ESTACION DE RETORNO ALTAMIRA ALTERNATIVA 3</v>
      </c>
      <c r="G74" s="57" t="str">
        <f t="shared" si="38"/>
        <v>COMPONENTE ELECTROMECANICO - LA VICTORIA - ALTAMIRA</v>
      </c>
      <c r="H74" s="57" t="str">
        <f t="shared" si="39"/>
        <v>COMPONENTE ELECTROMECANICO</v>
      </c>
      <c r="I74" s="412">
        <f t="shared" si="33"/>
        <v>6001001001</v>
      </c>
      <c r="J74" s="377" t="s">
        <v>98</v>
      </c>
      <c r="K74" s="39"/>
      <c r="L74" s="43"/>
      <c r="M74" s="43"/>
      <c r="N74" s="76" t="str">
        <f>+Cantidades!H54</f>
        <v>Proyecto de ingeniería</v>
      </c>
      <c r="O74" s="114" t="str">
        <f>+Cantidades!I54</f>
        <v>gbl</v>
      </c>
      <c r="P74" s="115">
        <f>+Cantidades!J54</f>
        <v>1</v>
      </c>
      <c r="Q74" s="107">
        <f>+Memoria!AI102</f>
        <v>920622.23076923075</v>
      </c>
      <c r="R74" s="107">
        <f t="shared" ref="R74:R81" si="46">+P74*Q74</f>
        <v>920622.23076923075</v>
      </c>
      <c r="S74" s="108">
        <f t="shared" ref="S74:S81" si="47">+T74</f>
        <v>3973110948.8861542</v>
      </c>
      <c r="T74" s="108">
        <f t="shared" ref="T74:T81" si="48">+R74*$S$5</f>
        <v>3973110948.8861542</v>
      </c>
      <c r="U74" s="3"/>
      <c r="V74" s="3"/>
      <c r="W74" s="3"/>
      <c r="X74" s="408"/>
      <c r="Y74" s="365">
        <f t="shared" si="40"/>
        <v>25968155321.934402</v>
      </c>
      <c r="Z74" s="365">
        <f t="shared" si="41"/>
        <v>25968155321.934402</v>
      </c>
      <c r="AA74" s="365">
        <f t="shared" si="42"/>
        <v>35891893213.571198</v>
      </c>
    </row>
    <row r="75" spans="1:27" s="23" customFormat="1" ht="16.5" customHeight="1">
      <c r="A75" s="72">
        <v>21</v>
      </c>
      <c r="B75" s="41">
        <f t="shared" si="32"/>
        <v>6</v>
      </c>
      <c r="C75" s="41">
        <f t="shared" si="34"/>
        <v>1</v>
      </c>
      <c r="D75" s="41">
        <f t="shared" si="35"/>
        <v>1</v>
      </c>
      <c r="E75" s="41">
        <f t="shared" si="36"/>
        <v>2</v>
      </c>
      <c r="F75" s="57" t="str">
        <f t="shared" si="37"/>
        <v>TRAMO ESTACIÓN INTERMEDIA LA VICTORIA A ESTACION DE RETORNO ALTAMIRA ALTERNATIVA 3</v>
      </c>
      <c r="G75" s="57" t="str">
        <f t="shared" si="38"/>
        <v>COMPONENTE ELECTROMECANICO - LA VICTORIA - ALTAMIRA</v>
      </c>
      <c r="H75" s="57" t="str">
        <f t="shared" si="39"/>
        <v>COMPONENTE ELECTROMECANICO</v>
      </c>
      <c r="I75" s="412">
        <f t="shared" si="33"/>
        <v>6001001002</v>
      </c>
      <c r="J75" s="377" t="s">
        <v>98</v>
      </c>
      <c r="K75" s="42"/>
      <c r="L75" s="43"/>
      <c r="M75" s="43"/>
      <c r="N75" s="76" t="str">
        <f>+Cantidades!H55</f>
        <v>Suministro de estación motriz</v>
      </c>
      <c r="O75" s="114" t="str">
        <f>+Cantidades!I55</f>
        <v>un</v>
      </c>
      <c r="P75" s="115">
        <f>+Cantidades!J55</f>
        <v>1</v>
      </c>
      <c r="Q75" s="107">
        <f>+Memoria!AI103</f>
        <v>2299461.0099999998</v>
      </c>
      <c r="R75" s="107">
        <f t="shared" si="46"/>
        <v>2299461.0099999998</v>
      </c>
      <c r="S75" s="108">
        <f t="shared" si="47"/>
        <v>9923737891.6367989</v>
      </c>
      <c r="T75" s="108">
        <f t="shared" si="48"/>
        <v>9923737891.6367989</v>
      </c>
      <c r="U75" s="3"/>
      <c r="V75" s="3"/>
      <c r="W75" s="3"/>
      <c r="X75" s="408"/>
      <c r="Y75" s="365">
        <f t="shared" si="40"/>
        <v>21598842208.734402</v>
      </c>
      <c r="Z75" s="365">
        <f t="shared" si="41"/>
        <v>21598842208.734402</v>
      </c>
      <c r="AA75" s="365">
        <f t="shared" si="42"/>
        <v>25968155321.934402</v>
      </c>
    </row>
    <row r="76" spans="1:27" s="23" customFormat="1" ht="16.5" customHeight="1">
      <c r="A76" s="72">
        <v>22</v>
      </c>
      <c r="B76" s="41">
        <f t="shared" si="32"/>
        <v>6</v>
      </c>
      <c r="C76" s="41">
        <f t="shared" si="34"/>
        <v>1</v>
      </c>
      <c r="D76" s="41">
        <f t="shared" si="35"/>
        <v>1</v>
      </c>
      <c r="E76" s="41">
        <f t="shared" si="36"/>
        <v>3</v>
      </c>
      <c r="F76" s="57" t="str">
        <f t="shared" si="37"/>
        <v>TRAMO ESTACIÓN INTERMEDIA LA VICTORIA A ESTACION DE RETORNO ALTAMIRA ALTERNATIVA 3</v>
      </c>
      <c r="G76" s="57" t="str">
        <f t="shared" si="38"/>
        <v>COMPONENTE ELECTROMECANICO - LA VICTORIA - ALTAMIRA</v>
      </c>
      <c r="H76" s="57" t="str">
        <f t="shared" si="39"/>
        <v>COMPONENTE ELECTROMECANICO</v>
      </c>
      <c r="I76" s="412">
        <f t="shared" si="33"/>
        <v>6001001003</v>
      </c>
      <c r="J76" s="377" t="s">
        <v>98</v>
      </c>
      <c r="K76" s="39"/>
      <c r="L76" s="43"/>
      <c r="M76" s="43"/>
      <c r="N76" s="76" t="str">
        <f>+Cantidades!H56</f>
        <v>Suministro de estación retorno</v>
      </c>
      <c r="O76" s="114" t="str">
        <f>+Cantidades!I56</f>
        <v>un</v>
      </c>
      <c r="P76" s="115">
        <f>+Cantidades!J56</f>
        <v>1</v>
      </c>
      <c r="Q76" s="107">
        <f>+Memoria!AI104</f>
        <v>1012427.5000000001</v>
      </c>
      <c r="R76" s="107">
        <f t="shared" si="46"/>
        <v>1012427.5000000001</v>
      </c>
      <c r="S76" s="108">
        <f t="shared" si="47"/>
        <v>4369313113.2000008</v>
      </c>
      <c r="T76" s="108">
        <f t="shared" si="48"/>
        <v>4369313113.2000008</v>
      </c>
      <c r="U76" s="3"/>
      <c r="V76" s="3"/>
      <c r="W76" s="3"/>
      <c r="X76" s="408"/>
      <c r="Y76" s="365">
        <f t="shared" si="40"/>
        <v>21048362886.822693</v>
      </c>
      <c r="Z76" s="365">
        <f t="shared" si="41"/>
        <v>21048362886.822693</v>
      </c>
      <c r="AA76" s="365">
        <f t="shared" si="42"/>
        <v>21598842208.734402</v>
      </c>
    </row>
    <row r="77" spans="1:27" s="23" customFormat="1" ht="16.5" customHeight="1">
      <c r="A77" s="72">
        <v>21</v>
      </c>
      <c r="B77" s="41">
        <f t="shared" si="32"/>
        <v>6</v>
      </c>
      <c r="C77" s="41">
        <f t="shared" si="34"/>
        <v>1</v>
      </c>
      <c r="D77" s="41">
        <f t="shared" si="35"/>
        <v>1</v>
      </c>
      <c r="E77" s="41">
        <f t="shared" si="36"/>
        <v>4</v>
      </c>
      <c r="F77" s="57" t="str">
        <f t="shared" si="37"/>
        <v>TRAMO ESTACIÓN INTERMEDIA LA VICTORIA A ESTACION DE RETORNO ALTAMIRA ALTERNATIVA 3</v>
      </c>
      <c r="G77" s="57" t="str">
        <f t="shared" si="38"/>
        <v>COMPONENTE ELECTROMECANICO - LA VICTORIA - ALTAMIRA</v>
      </c>
      <c r="H77" s="57" t="str">
        <f t="shared" si="39"/>
        <v>COMPONENTE ELECTROMECANICO</v>
      </c>
      <c r="I77" s="412">
        <f t="shared" si="33"/>
        <v>6001001004</v>
      </c>
      <c r="J77" s="377" t="s">
        <v>98</v>
      </c>
      <c r="K77" s="42"/>
      <c r="L77" s="43"/>
      <c r="M77" s="43"/>
      <c r="N77" s="76" t="str">
        <f>+Cantidades!H57</f>
        <v>Suministro del sistema de almacenamiento de cabinas</v>
      </c>
      <c r="O77" s="114" t="str">
        <f>+Cantidades!I57</f>
        <v>un</v>
      </c>
      <c r="P77" s="115">
        <f>+Cantidades!J57</f>
        <v>1</v>
      </c>
      <c r="Q77" s="107">
        <f>+Memoria!AI105</f>
        <v>127553.32228332704</v>
      </c>
      <c r="R77" s="107">
        <f t="shared" si="46"/>
        <v>127553.32228332704</v>
      </c>
      <c r="S77" s="108">
        <f t="shared" si="47"/>
        <v>550479321.91170883</v>
      </c>
      <c r="T77" s="108">
        <f t="shared" si="48"/>
        <v>550479321.91170883</v>
      </c>
      <c r="U77" s="3"/>
      <c r="V77" s="3"/>
      <c r="W77" s="3"/>
      <c r="X77" s="408"/>
      <c r="Y77" s="365">
        <f t="shared" si="40"/>
        <v>11857372004.267185</v>
      </c>
      <c r="Z77" s="365">
        <f t="shared" si="41"/>
        <v>11857372004.267185</v>
      </c>
      <c r="AA77" s="365">
        <f t="shared" si="42"/>
        <v>21048362886.822693</v>
      </c>
    </row>
    <row r="78" spans="1:27" s="23" customFormat="1" ht="16.5" customHeight="1">
      <c r="A78" s="72">
        <v>22</v>
      </c>
      <c r="B78" s="41">
        <f t="shared" si="32"/>
        <v>6</v>
      </c>
      <c r="C78" s="41">
        <f t="shared" si="34"/>
        <v>1</v>
      </c>
      <c r="D78" s="41">
        <f t="shared" si="35"/>
        <v>1</v>
      </c>
      <c r="E78" s="41">
        <f t="shared" si="36"/>
        <v>5</v>
      </c>
      <c r="F78" s="57" t="str">
        <f t="shared" si="37"/>
        <v>TRAMO ESTACIÓN INTERMEDIA LA VICTORIA A ESTACION DE RETORNO ALTAMIRA ALTERNATIVA 3</v>
      </c>
      <c r="G78" s="57" t="str">
        <f t="shared" si="38"/>
        <v>COMPONENTE ELECTROMECANICO - LA VICTORIA - ALTAMIRA</v>
      </c>
      <c r="H78" s="57" t="str">
        <f t="shared" si="39"/>
        <v>COMPONENTE ELECTROMECANICO</v>
      </c>
      <c r="I78" s="412">
        <f t="shared" si="33"/>
        <v>6001001005</v>
      </c>
      <c r="J78" s="377" t="s">
        <v>98</v>
      </c>
      <c r="K78" s="39"/>
      <c r="L78" s="43"/>
      <c r="M78" s="43"/>
      <c r="N78" s="76" t="str">
        <f>+Cantidades!H58</f>
        <v>Suministro de equipamiento de línea (incl. señalización y varios)</v>
      </c>
      <c r="O78" s="114" t="str">
        <f>+Cantidades!I58</f>
        <v>gbl</v>
      </c>
      <c r="P78" s="115">
        <f>+Cantidades!J58</f>
        <v>1</v>
      </c>
      <c r="Q78" s="107">
        <f>+Memoria!AI106</f>
        <v>2129673.8596363738</v>
      </c>
      <c r="R78" s="107">
        <f t="shared" si="46"/>
        <v>2129673.8596363738</v>
      </c>
      <c r="S78" s="108">
        <f t="shared" si="47"/>
        <v>9190990882.5555058</v>
      </c>
      <c r="T78" s="108">
        <f t="shared" si="48"/>
        <v>9190990882.5555058</v>
      </c>
      <c r="U78" s="3"/>
      <c r="V78" s="3"/>
      <c r="W78" s="3"/>
      <c r="X78" s="408"/>
      <c r="Y78" s="365">
        <f t="shared" si="40"/>
        <v>6286670085.9494724</v>
      </c>
      <c r="Z78" s="365">
        <f t="shared" si="41"/>
        <v>6286670085.9494724</v>
      </c>
      <c r="AA78" s="365">
        <f t="shared" si="42"/>
        <v>11857372004.267185</v>
      </c>
    </row>
    <row r="79" spans="1:27" s="23" customFormat="1" ht="16.5" customHeight="1">
      <c r="A79" s="72">
        <v>21</v>
      </c>
      <c r="B79" s="41">
        <f t="shared" si="32"/>
        <v>6</v>
      </c>
      <c r="C79" s="41">
        <f t="shared" si="34"/>
        <v>1</v>
      </c>
      <c r="D79" s="41">
        <f t="shared" si="35"/>
        <v>1</v>
      </c>
      <c r="E79" s="41">
        <f t="shared" si="36"/>
        <v>6</v>
      </c>
      <c r="F79" s="57" t="str">
        <f t="shared" si="37"/>
        <v>TRAMO ESTACIÓN INTERMEDIA LA VICTORIA A ESTACION DE RETORNO ALTAMIRA ALTERNATIVA 3</v>
      </c>
      <c r="G79" s="57" t="str">
        <f t="shared" si="38"/>
        <v>COMPONENTE ELECTROMECANICO - LA VICTORIA - ALTAMIRA</v>
      </c>
      <c r="H79" s="57" t="str">
        <f t="shared" si="39"/>
        <v>COMPONENTE ELECTROMECANICO</v>
      </c>
      <c r="I79" s="412">
        <f t="shared" si="33"/>
        <v>6001001006</v>
      </c>
      <c r="J79" s="377" t="s">
        <v>98</v>
      </c>
      <c r="K79" s="42"/>
      <c r="L79" s="43"/>
      <c r="M79" s="43"/>
      <c r="N79" s="76" t="str">
        <f>+Cantidades!H59</f>
        <v>Suministro de vehículos (incl. Sistema de comunicación, iluminación, etc)</v>
      </c>
      <c r="O79" s="114" t="str">
        <f>+Cantidades!I59</f>
        <v>un</v>
      </c>
      <c r="P79" s="115">
        <f>+Cantidades!J59</f>
        <v>40</v>
      </c>
      <c r="Q79" s="107">
        <f>+Memoria!AI107</f>
        <v>32270.128452049918</v>
      </c>
      <c r="R79" s="107">
        <f t="shared" si="46"/>
        <v>1290805.1380819967</v>
      </c>
      <c r="S79" s="108">
        <f t="shared" si="47"/>
        <v>5570701918.3177118</v>
      </c>
      <c r="T79" s="108">
        <f t="shared" si="48"/>
        <v>5570701918.3177118</v>
      </c>
      <c r="U79" s="3"/>
      <c r="V79" s="3"/>
      <c r="W79" s="3"/>
      <c r="X79" s="408"/>
      <c r="Y79" s="365">
        <f t="shared" si="40"/>
        <v>3263760661.3094721</v>
      </c>
      <c r="Z79" s="365">
        <f t="shared" si="41"/>
        <v>3263760661.3094721</v>
      </c>
      <c r="AA79" s="365">
        <f t="shared" si="42"/>
        <v>6286670085.9494724</v>
      </c>
    </row>
    <row r="80" spans="1:27" s="23" customFormat="1" ht="16.5" customHeight="1">
      <c r="A80" s="72">
        <v>22</v>
      </c>
      <c r="B80" s="41">
        <f t="shared" si="32"/>
        <v>6</v>
      </c>
      <c r="C80" s="41">
        <f t="shared" si="34"/>
        <v>1</v>
      </c>
      <c r="D80" s="41">
        <f t="shared" si="35"/>
        <v>1</v>
      </c>
      <c r="E80" s="41">
        <f t="shared" si="36"/>
        <v>7</v>
      </c>
      <c r="F80" s="57" t="str">
        <f t="shared" si="37"/>
        <v>TRAMO ESTACIÓN INTERMEDIA LA VICTORIA A ESTACION DE RETORNO ALTAMIRA ALTERNATIVA 3</v>
      </c>
      <c r="G80" s="57" t="str">
        <f t="shared" si="38"/>
        <v>COMPONENTE ELECTROMECANICO - LA VICTORIA - ALTAMIRA</v>
      </c>
      <c r="H80" s="57" t="str">
        <f t="shared" si="39"/>
        <v>COMPONENTE ELECTROMECANICO</v>
      </c>
      <c r="I80" s="412">
        <f t="shared" si="33"/>
        <v>6001001007</v>
      </c>
      <c r="J80" s="377" t="s">
        <v>98</v>
      </c>
      <c r="K80" s="39"/>
      <c r="L80" s="43"/>
      <c r="M80" s="43"/>
      <c r="N80" s="76" t="str">
        <f>+Cantidades!H60</f>
        <v>Transporte y distribución</v>
      </c>
      <c r="O80" s="114" t="str">
        <f>+Cantidades!I60</f>
        <v>gbl</v>
      </c>
      <c r="P80" s="115">
        <f>+Cantidades!J60</f>
        <v>1</v>
      </c>
      <c r="Q80" s="107">
        <f>+Memoria!AI108</f>
        <v>700448</v>
      </c>
      <c r="R80" s="107">
        <f t="shared" si="46"/>
        <v>700448</v>
      </c>
      <c r="S80" s="108">
        <f t="shared" si="47"/>
        <v>3022909424.6400003</v>
      </c>
      <c r="T80" s="108">
        <f t="shared" si="48"/>
        <v>3022909424.6400003</v>
      </c>
      <c r="U80" s="3"/>
      <c r="V80" s="3"/>
      <c r="W80" s="3"/>
      <c r="X80" s="408"/>
      <c r="Y80" s="365">
        <f t="shared" si="40"/>
        <v>0</v>
      </c>
      <c r="Z80" s="365">
        <f t="shared" si="41"/>
        <v>0</v>
      </c>
      <c r="AA80" s="365">
        <f t="shared" si="42"/>
        <v>3263760661.3094721</v>
      </c>
    </row>
    <row r="81" spans="1:27" s="23" customFormat="1" ht="16.5" customHeight="1">
      <c r="A81" s="72">
        <v>21</v>
      </c>
      <c r="B81" s="41">
        <f t="shared" si="32"/>
        <v>6</v>
      </c>
      <c r="C81" s="41">
        <f t="shared" si="34"/>
        <v>1</v>
      </c>
      <c r="D81" s="41">
        <f t="shared" si="35"/>
        <v>1</v>
      </c>
      <c r="E81" s="41">
        <f t="shared" si="36"/>
        <v>8</v>
      </c>
      <c r="F81" s="57" t="str">
        <f t="shared" si="37"/>
        <v>TRAMO ESTACIÓN INTERMEDIA LA VICTORIA A ESTACION DE RETORNO ALTAMIRA ALTERNATIVA 3</v>
      </c>
      <c r="G81" s="57" t="str">
        <f t="shared" si="38"/>
        <v>COMPONENTE ELECTROMECANICO - LA VICTORIA - ALTAMIRA</v>
      </c>
      <c r="H81" s="57" t="str">
        <f t="shared" si="39"/>
        <v>COMPONENTE ELECTROMECANICO</v>
      </c>
      <c r="I81" s="412">
        <f t="shared" si="33"/>
        <v>6001001008</v>
      </c>
      <c r="J81" s="377" t="s">
        <v>98</v>
      </c>
      <c r="K81" s="42"/>
      <c r="L81" s="43"/>
      <c r="M81" s="43"/>
      <c r="N81" s="76" t="str">
        <f>+Cantidades!H61</f>
        <v>Montaje y reglajes y pruebas previos a la puesta en marcha</v>
      </c>
      <c r="O81" s="114" t="str">
        <f>+Cantidades!I61</f>
        <v>gbl</v>
      </c>
      <c r="P81" s="115">
        <f>+Cantidades!J61</f>
        <v>1</v>
      </c>
      <c r="Q81" s="107">
        <f>+Memoria!AI109</f>
        <v>756256.40949038661</v>
      </c>
      <c r="R81" s="107">
        <f t="shared" si="46"/>
        <v>756256.40949038661</v>
      </c>
      <c r="S81" s="108">
        <f t="shared" si="47"/>
        <v>3263760661.3094721</v>
      </c>
      <c r="T81" s="108">
        <f t="shared" si="48"/>
        <v>3263760661.3094721</v>
      </c>
      <c r="U81" s="3"/>
      <c r="V81" s="3"/>
      <c r="W81" s="3"/>
      <c r="X81" s="408"/>
      <c r="Y81" s="365">
        <f t="shared" si="40"/>
        <v>47229197646.528496</v>
      </c>
      <c r="Z81" s="365">
        <f t="shared" si="41"/>
        <v>0</v>
      </c>
      <c r="AA81" s="365">
        <f t="shared" si="42"/>
        <v>0</v>
      </c>
    </row>
    <row r="82" spans="1:27" s="280" customFormat="1" ht="16.5" hidden="1" customHeight="1">
      <c r="A82" s="292"/>
      <c r="B82" s="41">
        <f t="shared" si="32"/>
        <v>6</v>
      </c>
      <c r="C82" s="41">
        <f t="shared" si="34"/>
        <v>1</v>
      </c>
      <c r="D82" s="41">
        <f t="shared" si="35"/>
        <v>1</v>
      </c>
      <c r="E82" s="41">
        <f t="shared" si="36"/>
        <v>8</v>
      </c>
      <c r="F82" s="57" t="str">
        <f t="shared" si="37"/>
        <v>TRAMO ESTACIÓN INTERMEDIA LA VICTORIA A ESTACION DE RETORNO ALTAMIRA ALTERNATIVA 3</v>
      </c>
      <c r="G82" s="57" t="str">
        <f t="shared" si="38"/>
        <v>COMPONENTE ELECTROMECANICO - LA VICTORIA - ALTAMIRA</v>
      </c>
      <c r="H82" s="57" t="str">
        <f t="shared" si="39"/>
        <v>COMPONENTE ELECTROMECANICO</v>
      </c>
      <c r="I82" s="412">
        <f t="shared" si="33"/>
        <v>6001001008</v>
      </c>
      <c r="J82" s="377"/>
      <c r="K82" s="285"/>
      <c r="L82" s="367"/>
      <c r="M82" s="367"/>
      <c r="N82" s="76"/>
      <c r="O82" s="114"/>
      <c r="P82" s="115"/>
      <c r="Q82" s="107"/>
      <c r="R82" s="107"/>
      <c r="S82" s="108"/>
      <c r="T82" s="108"/>
      <c r="U82" s="277"/>
      <c r="V82" s="277"/>
      <c r="W82" s="277"/>
      <c r="X82" s="408"/>
      <c r="Y82" s="365">
        <f t="shared" si="40"/>
        <v>47229197646.528496</v>
      </c>
      <c r="Z82" s="365">
        <f t="shared" si="41"/>
        <v>47229197646.528496</v>
      </c>
      <c r="AA82" s="365">
        <f t="shared" si="42"/>
        <v>0</v>
      </c>
    </row>
    <row r="83" spans="1:27" s="280" customFormat="1" ht="16.5" hidden="1" customHeight="1">
      <c r="A83" s="292"/>
      <c r="B83" s="41">
        <f t="shared" si="32"/>
        <v>6</v>
      </c>
      <c r="C83" s="41">
        <f t="shared" si="34"/>
        <v>1</v>
      </c>
      <c r="D83" s="41">
        <f t="shared" si="35"/>
        <v>1</v>
      </c>
      <c r="E83" s="41">
        <f t="shared" si="36"/>
        <v>8</v>
      </c>
      <c r="F83" s="57" t="str">
        <f t="shared" si="37"/>
        <v>TRAMO ESTACIÓN INTERMEDIA LA VICTORIA A ESTACION DE RETORNO ALTAMIRA ALTERNATIVA 3</v>
      </c>
      <c r="G83" s="57" t="str">
        <f t="shared" si="38"/>
        <v>COMPONENTE ELECTROMECANICO - LA VICTORIA - ALTAMIRA</v>
      </c>
      <c r="H83" s="57" t="str">
        <f t="shared" si="39"/>
        <v>COMPONENTE ELECTROMECANICO</v>
      </c>
      <c r="I83" s="412">
        <f t="shared" si="33"/>
        <v>6001001008</v>
      </c>
      <c r="J83" s="377"/>
      <c r="K83" s="285"/>
      <c r="L83" s="367"/>
      <c r="M83" s="367"/>
      <c r="N83" s="76"/>
      <c r="O83" s="114"/>
      <c r="P83" s="115"/>
      <c r="Q83" s="107"/>
      <c r="R83" s="107"/>
      <c r="S83" s="108"/>
      <c r="T83" s="108"/>
      <c r="U83" s="277"/>
      <c r="V83" s="277"/>
      <c r="W83" s="277"/>
      <c r="X83" s="408"/>
      <c r="Y83" s="365">
        <f t="shared" si="40"/>
        <v>47229197646.528496</v>
      </c>
      <c r="Z83" s="365">
        <f t="shared" si="41"/>
        <v>47229197646.528496</v>
      </c>
      <c r="AA83" s="365">
        <f t="shared" si="42"/>
        <v>47229197646.528496</v>
      </c>
    </row>
    <row r="84" spans="1:27" s="23" customFormat="1" ht="16.5" customHeight="1">
      <c r="A84" s="72">
        <v>22</v>
      </c>
      <c r="B84" s="41">
        <f t="shared" si="32"/>
        <v>7</v>
      </c>
      <c r="C84" s="41">
        <f t="shared" si="34"/>
        <v>0</v>
      </c>
      <c r="D84" s="41">
        <f t="shared" si="35"/>
        <v>0</v>
      </c>
      <c r="E84" s="41">
        <f t="shared" si="36"/>
        <v>0</v>
      </c>
      <c r="F84" s="57" t="str">
        <f t="shared" si="37"/>
        <v>TRAMO ESTACIÓN INTERMEDIA LA VICTORIA A ESTACION DE RETORNO JUAN REY ALTERNATIVA 3</v>
      </c>
      <c r="G84" s="57" t="str">
        <f t="shared" si="38"/>
        <v>COMPONENTE ELECTROMECANICO - LA VICTORIA - ALTAMIRA</v>
      </c>
      <c r="H84" s="57" t="str">
        <f t="shared" si="39"/>
        <v>COMPONENTE ELECTROMECANICO</v>
      </c>
      <c r="I84" s="412">
        <f t="shared" si="33"/>
        <v>7000000000</v>
      </c>
      <c r="J84" s="377" t="s">
        <v>102</v>
      </c>
      <c r="K84" s="80" t="s">
        <v>131</v>
      </c>
      <c r="L84" s="81"/>
      <c r="M84" s="81"/>
      <c r="N84" s="86"/>
      <c r="O84" s="117"/>
      <c r="P84" s="118"/>
      <c r="Q84" s="111"/>
      <c r="R84" s="111"/>
      <c r="S84" s="399">
        <f>+W84</f>
        <v>47229197646.528496</v>
      </c>
      <c r="T84" s="111"/>
      <c r="U84" s="387"/>
      <c r="V84" s="387"/>
      <c r="W84" s="85">
        <f>+Y84</f>
        <v>47229197646.528496</v>
      </c>
      <c r="X84" s="407"/>
      <c r="Y84" s="365">
        <f t="shared" si="40"/>
        <v>47229197646.528496</v>
      </c>
      <c r="Z84" s="365">
        <f t="shared" si="41"/>
        <v>47229197646.528496</v>
      </c>
      <c r="AA84" s="365">
        <f t="shared" si="42"/>
        <v>47229197646.528496</v>
      </c>
    </row>
    <row r="85" spans="1:27" s="23" customFormat="1" ht="16.5" customHeight="1">
      <c r="A85" s="72">
        <v>21</v>
      </c>
      <c r="B85" s="41">
        <f t="shared" si="32"/>
        <v>7</v>
      </c>
      <c r="C85" s="41">
        <f t="shared" si="34"/>
        <v>1</v>
      </c>
      <c r="D85" s="41">
        <f t="shared" si="35"/>
        <v>0</v>
      </c>
      <c r="E85" s="41">
        <f t="shared" si="36"/>
        <v>0</v>
      </c>
      <c r="F85" s="57" t="str">
        <f t="shared" si="37"/>
        <v>TRAMO ESTACIÓN INTERMEDIA LA VICTORIA A ESTACION DE RETORNO JUAN REY ALTERNATIVA 3</v>
      </c>
      <c r="G85" s="57" t="str">
        <f t="shared" si="38"/>
        <v>COMPONENTE ELECTROMECANICO - LA VICTORIA - JUAN REY</v>
      </c>
      <c r="H85" s="57" t="str">
        <f t="shared" si="39"/>
        <v>COMPONENTE ELECTROMECANICO</v>
      </c>
      <c r="I85" s="412">
        <f t="shared" si="33"/>
        <v>7001000000</v>
      </c>
      <c r="J85" s="377" t="s">
        <v>102</v>
      </c>
      <c r="K85" s="42"/>
      <c r="L85" s="43" t="s">
        <v>323</v>
      </c>
      <c r="M85" s="44"/>
      <c r="N85" s="78"/>
      <c r="O85" s="278"/>
      <c r="P85" s="395"/>
      <c r="Q85" s="107"/>
      <c r="R85" s="107"/>
      <c r="S85" s="362"/>
      <c r="T85" s="107"/>
      <c r="U85" s="3"/>
      <c r="V85" s="69">
        <f>+Z85</f>
        <v>47229197646.528496</v>
      </c>
      <c r="W85" s="3"/>
      <c r="X85" s="408"/>
      <c r="Y85" s="365">
        <f t="shared" si="40"/>
        <v>47229197646.528496</v>
      </c>
      <c r="Z85" s="365">
        <f t="shared" si="41"/>
        <v>47229197646.528496</v>
      </c>
      <c r="AA85" s="365">
        <f t="shared" si="42"/>
        <v>47229197646.528496</v>
      </c>
    </row>
    <row r="86" spans="1:27" s="280" customFormat="1" ht="16.5" customHeight="1">
      <c r="A86" s="292"/>
      <c r="B86" s="41">
        <f t="shared" si="32"/>
        <v>7</v>
      </c>
      <c r="C86" s="41">
        <f t="shared" si="34"/>
        <v>1</v>
      </c>
      <c r="D86" s="41">
        <f t="shared" si="35"/>
        <v>1</v>
      </c>
      <c r="E86" s="41">
        <f t="shared" si="36"/>
        <v>0</v>
      </c>
      <c r="F86" s="57" t="str">
        <f t="shared" si="37"/>
        <v>TRAMO ESTACIÓN INTERMEDIA LA VICTORIA A ESTACION DE RETORNO JUAN REY ALTERNATIVA 3</v>
      </c>
      <c r="G86" s="57" t="str">
        <f t="shared" si="38"/>
        <v>COMPONENTE ELECTROMECANICO - LA VICTORIA - JUAN REY</v>
      </c>
      <c r="H86" s="57" t="str">
        <f t="shared" si="39"/>
        <v>COMPONENTE ELECTROMECANICO</v>
      </c>
      <c r="I86" s="412">
        <f t="shared" si="33"/>
        <v>7001001000</v>
      </c>
      <c r="J86" s="377" t="s">
        <v>102</v>
      </c>
      <c r="K86" s="285"/>
      <c r="L86" s="43"/>
      <c r="M86" s="43" t="s">
        <v>125</v>
      </c>
      <c r="N86" s="78"/>
      <c r="O86" s="396"/>
      <c r="P86" s="397"/>
      <c r="Q86" s="107"/>
      <c r="R86" s="107"/>
      <c r="S86" s="362"/>
      <c r="T86" s="107"/>
      <c r="U86" s="69">
        <f>+AA86</f>
        <v>47229197646.528496</v>
      </c>
      <c r="V86" s="277"/>
      <c r="W86" s="277"/>
      <c r="X86" s="408"/>
      <c r="Y86" s="365">
        <f t="shared" si="40"/>
        <v>43256086697.642342</v>
      </c>
      <c r="Z86" s="365">
        <f t="shared" si="41"/>
        <v>43256086697.642342</v>
      </c>
      <c r="AA86" s="365">
        <f t="shared" si="42"/>
        <v>47229197646.528496</v>
      </c>
    </row>
    <row r="87" spans="1:27" s="23" customFormat="1" ht="16.5" customHeight="1">
      <c r="A87" s="72">
        <v>22</v>
      </c>
      <c r="B87" s="41">
        <f t="shared" si="32"/>
        <v>7</v>
      </c>
      <c r="C87" s="41">
        <f t="shared" si="34"/>
        <v>1</v>
      </c>
      <c r="D87" s="41">
        <f t="shared" si="35"/>
        <v>1</v>
      </c>
      <c r="E87" s="41">
        <f t="shared" si="36"/>
        <v>1</v>
      </c>
      <c r="F87" s="57" t="str">
        <f t="shared" si="37"/>
        <v>TRAMO ESTACIÓN INTERMEDIA LA VICTORIA A ESTACION DE RETORNO JUAN REY ALTERNATIVA 3</v>
      </c>
      <c r="G87" s="57" t="str">
        <f t="shared" si="38"/>
        <v>COMPONENTE ELECTROMECANICO - LA VICTORIA - JUAN REY</v>
      </c>
      <c r="H87" s="57" t="str">
        <f t="shared" si="39"/>
        <v>COMPONENTE ELECTROMECANICO</v>
      </c>
      <c r="I87" s="412">
        <f t="shared" si="33"/>
        <v>7001001001</v>
      </c>
      <c r="J87" s="377" t="s">
        <v>102</v>
      </c>
      <c r="K87" s="39"/>
      <c r="L87" s="43"/>
      <c r="M87" s="43"/>
      <c r="N87" s="76" t="str">
        <f>+Cantidades!H63</f>
        <v>Proyecto de ingeniería</v>
      </c>
      <c r="O87" s="114" t="str">
        <f>+Cantidades!I63</f>
        <v>gbl</v>
      </c>
      <c r="P87" s="115">
        <f>+Cantidades!J63</f>
        <v>1</v>
      </c>
      <c r="Q87" s="107">
        <f>+Memoria!AN102</f>
        <v>920622.23076923075</v>
      </c>
      <c r="R87" s="107">
        <f t="shared" ref="R87:R94" si="49">+P87*Q87</f>
        <v>920622.23076923075</v>
      </c>
      <c r="S87" s="108">
        <f t="shared" ref="S87:S94" si="50">+T87</f>
        <v>3973110948.8861542</v>
      </c>
      <c r="T87" s="108">
        <f t="shared" ref="T87:T94" si="51">+R87*$S$5</f>
        <v>3973110948.8861542</v>
      </c>
      <c r="U87" s="3"/>
      <c r="V87" s="3"/>
      <c r="W87" s="3"/>
      <c r="X87" s="408"/>
      <c r="Y87" s="365">
        <f t="shared" si="40"/>
        <v>33332348806.005543</v>
      </c>
      <c r="Z87" s="365">
        <f t="shared" si="41"/>
        <v>33332348806.005543</v>
      </c>
      <c r="AA87" s="365">
        <f t="shared" si="42"/>
        <v>43256086697.642342</v>
      </c>
    </row>
    <row r="88" spans="1:27" s="23" customFormat="1" ht="16.5" customHeight="1">
      <c r="A88" s="72">
        <v>21</v>
      </c>
      <c r="B88" s="41">
        <f t="shared" si="32"/>
        <v>7</v>
      </c>
      <c r="C88" s="41">
        <f t="shared" si="34"/>
        <v>1</v>
      </c>
      <c r="D88" s="41">
        <f t="shared" si="35"/>
        <v>1</v>
      </c>
      <c r="E88" s="41">
        <f t="shared" si="36"/>
        <v>2</v>
      </c>
      <c r="F88" s="57" t="str">
        <f t="shared" si="37"/>
        <v>TRAMO ESTACIÓN INTERMEDIA LA VICTORIA A ESTACION DE RETORNO JUAN REY ALTERNATIVA 3</v>
      </c>
      <c r="G88" s="57" t="str">
        <f t="shared" si="38"/>
        <v>COMPONENTE ELECTROMECANICO - LA VICTORIA - JUAN REY</v>
      </c>
      <c r="H88" s="57" t="str">
        <f t="shared" si="39"/>
        <v>COMPONENTE ELECTROMECANICO</v>
      </c>
      <c r="I88" s="412">
        <f t="shared" si="33"/>
        <v>7001001002</v>
      </c>
      <c r="J88" s="377" t="s">
        <v>102</v>
      </c>
      <c r="K88" s="42"/>
      <c r="L88" s="43"/>
      <c r="M88" s="43"/>
      <c r="N88" s="76" t="str">
        <f>+Cantidades!H64</f>
        <v>Suministro de estación motriz</v>
      </c>
      <c r="O88" s="114" t="str">
        <f>+Cantidades!I64</f>
        <v>un</v>
      </c>
      <c r="P88" s="115">
        <f>+Cantidades!J64</f>
        <v>1</v>
      </c>
      <c r="Q88" s="107">
        <f>+Memoria!AN103</f>
        <v>2299461.0099999998</v>
      </c>
      <c r="R88" s="107">
        <f t="shared" si="49"/>
        <v>2299461.0099999998</v>
      </c>
      <c r="S88" s="108">
        <f t="shared" si="50"/>
        <v>9923737891.6367989</v>
      </c>
      <c r="T88" s="108">
        <f t="shared" si="51"/>
        <v>9923737891.6367989</v>
      </c>
      <c r="U88" s="3"/>
      <c r="V88" s="3"/>
      <c r="W88" s="3"/>
      <c r="X88" s="408"/>
      <c r="Y88" s="365">
        <f t="shared" si="40"/>
        <v>28963035692.805542</v>
      </c>
      <c r="Z88" s="365">
        <f t="shared" si="41"/>
        <v>28963035692.805542</v>
      </c>
      <c r="AA88" s="365">
        <f t="shared" si="42"/>
        <v>33332348806.005543</v>
      </c>
    </row>
    <row r="89" spans="1:27" s="23" customFormat="1" ht="16.5" customHeight="1">
      <c r="A89" s="72">
        <v>22</v>
      </c>
      <c r="B89" s="41">
        <f t="shared" si="32"/>
        <v>7</v>
      </c>
      <c r="C89" s="41">
        <f t="shared" si="34"/>
        <v>1</v>
      </c>
      <c r="D89" s="41">
        <f t="shared" si="35"/>
        <v>1</v>
      </c>
      <c r="E89" s="41">
        <f t="shared" si="36"/>
        <v>3</v>
      </c>
      <c r="F89" s="57" t="str">
        <f t="shared" si="37"/>
        <v>TRAMO ESTACIÓN INTERMEDIA LA VICTORIA A ESTACION DE RETORNO JUAN REY ALTERNATIVA 3</v>
      </c>
      <c r="G89" s="57" t="str">
        <f t="shared" si="38"/>
        <v>COMPONENTE ELECTROMECANICO - LA VICTORIA - JUAN REY</v>
      </c>
      <c r="H89" s="57" t="str">
        <f t="shared" si="39"/>
        <v>COMPONENTE ELECTROMECANICO</v>
      </c>
      <c r="I89" s="412">
        <f t="shared" si="33"/>
        <v>7001001003</v>
      </c>
      <c r="J89" s="377" t="s">
        <v>102</v>
      </c>
      <c r="K89" s="39"/>
      <c r="L89" s="43"/>
      <c r="M89" s="43"/>
      <c r="N89" s="76" t="str">
        <f>+Cantidades!H65</f>
        <v>Suministro de estación retorno</v>
      </c>
      <c r="O89" s="114" t="str">
        <f>+Cantidades!I65</f>
        <v>un</v>
      </c>
      <c r="P89" s="115">
        <f>+Cantidades!J65</f>
        <v>1</v>
      </c>
      <c r="Q89" s="107">
        <f>+Memoria!AN104</f>
        <v>1012427.5000000001</v>
      </c>
      <c r="R89" s="107">
        <f t="shared" si="49"/>
        <v>1012427.5000000001</v>
      </c>
      <c r="S89" s="108">
        <f t="shared" si="50"/>
        <v>4369313113.2000008</v>
      </c>
      <c r="T89" s="108">
        <f t="shared" si="51"/>
        <v>4369313113.2000008</v>
      </c>
      <c r="U89" s="3"/>
      <c r="V89" s="3"/>
      <c r="W89" s="3"/>
      <c r="X89" s="408"/>
      <c r="Y89" s="365">
        <f t="shared" si="40"/>
        <v>28261174557.368114</v>
      </c>
      <c r="Z89" s="365">
        <f t="shared" si="41"/>
        <v>28261174557.368114</v>
      </c>
      <c r="AA89" s="365">
        <f t="shared" si="42"/>
        <v>28963035692.805542</v>
      </c>
    </row>
    <row r="90" spans="1:27" s="23" customFormat="1" ht="16.5" customHeight="1">
      <c r="A90" s="72">
        <v>21</v>
      </c>
      <c r="B90" s="41">
        <f t="shared" si="32"/>
        <v>7</v>
      </c>
      <c r="C90" s="41">
        <f t="shared" si="34"/>
        <v>1</v>
      </c>
      <c r="D90" s="41">
        <f t="shared" si="35"/>
        <v>1</v>
      </c>
      <c r="E90" s="41">
        <f t="shared" si="36"/>
        <v>4</v>
      </c>
      <c r="F90" s="57" t="str">
        <f t="shared" si="37"/>
        <v>TRAMO ESTACIÓN INTERMEDIA LA VICTORIA A ESTACION DE RETORNO JUAN REY ALTERNATIVA 3</v>
      </c>
      <c r="G90" s="57" t="str">
        <f t="shared" si="38"/>
        <v>COMPONENTE ELECTROMECANICO - LA VICTORIA - JUAN REY</v>
      </c>
      <c r="H90" s="57" t="str">
        <f t="shared" si="39"/>
        <v>COMPONENTE ELECTROMECANICO</v>
      </c>
      <c r="I90" s="412">
        <f t="shared" si="33"/>
        <v>7001001004</v>
      </c>
      <c r="J90" s="377" t="s">
        <v>102</v>
      </c>
      <c r="K90" s="42"/>
      <c r="L90" s="43"/>
      <c r="M90" s="43"/>
      <c r="N90" s="76" t="str">
        <f>+Cantidades!H66</f>
        <v>Suministro del sistema de almacenamiento de cabinas</v>
      </c>
      <c r="O90" s="114" t="str">
        <f>+Cantidades!I66</f>
        <v>un</v>
      </c>
      <c r="P90" s="115">
        <f>+Cantidades!J66</f>
        <v>1</v>
      </c>
      <c r="Q90" s="107">
        <f>+Memoria!AN105</f>
        <v>162630.48591124197</v>
      </c>
      <c r="R90" s="107">
        <f t="shared" si="49"/>
        <v>162630.48591124197</v>
      </c>
      <c r="S90" s="108">
        <f t="shared" si="50"/>
        <v>701861135.43742871</v>
      </c>
      <c r="T90" s="108">
        <f t="shared" si="51"/>
        <v>701861135.43742871</v>
      </c>
      <c r="U90" s="3"/>
      <c r="V90" s="3"/>
      <c r="W90" s="3"/>
      <c r="X90" s="408"/>
      <c r="Y90" s="365">
        <f t="shared" si="40"/>
        <v>14565443620.384663</v>
      </c>
      <c r="Z90" s="365">
        <f t="shared" si="41"/>
        <v>14565443620.384663</v>
      </c>
      <c r="AA90" s="365">
        <f t="shared" si="42"/>
        <v>28261174557.368114</v>
      </c>
    </row>
    <row r="91" spans="1:27" s="23" customFormat="1" ht="16.5" customHeight="1">
      <c r="A91" s="72">
        <v>22</v>
      </c>
      <c r="B91" s="41">
        <f t="shared" si="32"/>
        <v>7</v>
      </c>
      <c r="C91" s="41">
        <f t="shared" si="34"/>
        <v>1</v>
      </c>
      <c r="D91" s="41">
        <f t="shared" si="35"/>
        <v>1</v>
      </c>
      <c r="E91" s="41">
        <f t="shared" si="36"/>
        <v>5</v>
      </c>
      <c r="F91" s="57" t="str">
        <f t="shared" si="37"/>
        <v>TRAMO ESTACIÓN INTERMEDIA LA VICTORIA A ESTACION DE RETORNO JUAN REY ALTERNATIVA 3</v>
      </c>
      <c r="G91" s="57" t="str">
        <f t="shared" si="38"/>
        <v>COMPONENTE ELECTROMECANICO - LA VICTORIA - JUAN REY</v>
      </c>
      <c r="H91" s="57" t="str">
        <f t="shared" si="39"/>
        <v>COMPONENTE ELECTROMECANICO</v>
      </c>
      <c r="I91" s="412">
        <f t="shared" si="33"/>
        <v>7001001005</v>
      </c>
      <c r="J91" s="377" t="s">
        <v>102</v>
      </c>
      <c r="K91" s="39"/>
      <c r="L91" s="43"/>
      <c r="M91" s="43"/>
      <c r="N91" s="76" t="str">
        <f>+Cantidades!H67</f>
        <v>Suministro de equipamiento de línea (incl. señalización y varios)</v>
      </c>
      <c r="O91" s="114" t="str">
        <f>+Cantidades!I67</f>
        <v>gbl</v>
      </c>
      <c r="P91" s="115">
        <f>+Cantidades!J67</f>
        <v>1</v>
      </c>
      <c r="Q91" s="107">
        <f>+Memoria!AN106</f>
        <v>3173481.5688335211</v>
      </c>
      <c r="R91" s="107">
        <f t="shared" si="49"/>
        <v>3173481.5688335211</v>
      </c>
      <c r="S91" s="108">
        <f t="shared" si="50"/>
        <v>13695730936.983452</v>
      </c>
      <c r="T91" s="108">
        <f t="shared" si="51"/>
        <v>13695730936.983452</v>
      </c>
      <c r="U91" s="3"/>
      <c r="V91" s="3"/>
      <c r="W91" s="3"/>
      <c r="X91" s="408"/>
      <c r="Y91" s="365">
        <f t="shared" si="40"/>
        <v>7462798674.5295773</v>
      </c>
      <c r="Z91" s="365">
        <f t="shared" si="41"/>
        <v>7462798674.5295773</v>
      </c>
      <c r="AA91" s="365">
        <f t="shared" si="42"/>
        <v>14565443620.384663</v>
      </c>
    </row>
    <row r="92" spans="1:27" s="23" customFormat="1" ht="16.5" customHeight="1">
      <c r="A92" s="72">
        <v>21</v>
      </c>
      <c r="B92" s="41">
        <f t="shared" si="32"/>
        <v>7</v>
      </c>
      <c r="C92" s="41">
        <f t="shared" si="34"/>
        <v>1</v>
      </c>
      <c r="D92" s="41">
        <f t="shared" si="35"/>
        <v>1</v>
      </c>
      <c r="E92" s="41">
        <f t="shared" si="36"/>
        <v>6</v>
      </c>
      <c r="F92" s="57" t="str">
        <f t="shared" si="37"/>
        <v>TRAMO ESTACIÓN INTERMEDIA LA VICTORIA A ESTACION DE RETORNO JUAN REY ALTERNATIVA 3</v>
      </c>
      <c r="G92" s="57" t="str">
        <f t="shared" si="38"/>
        <v>COMPONENTE ELECTROMECANICO - LA VICTORIA - JUAN REY</v>
      </c>
      <c r="H92" s="57" t="str">
        <f t="shared" si="39"/>
        <v>COMPONENTE ELECTROMECANICO</v>
      </c>
      <c r="I92" s="412">
        <f t="shared" si="33"/>
        <v>7001001006</v>
      </c>
      <c r="J92" s="377" t="s">
        <v>102</v>
      </c>
      <c r="K92" s="42"/>
      <c r="L92" s="43"/>
      <c r="M92" s="43"/>
      <c r="N92" s="76" t="str">
        <f>+Cantidades!H68</f>
        <v>Suministro de vehículos (incl. Sistema de comunicación, iluminación, etc)</v>
      </c>
      <c r="O92" s="114" t="str">
        <f>+Cantidades!I68</f>
        <v>un</v>
      </c>
      <c r="P92" s="115">
        <f>+Cantidades!J68</f>
        <v>51</v>
      </c>
      <c r="Q92" s="107">
        <f>+Memoria!AN107</f>
        <v>32270.128452049925</v>
      </c>
      <c r="R92" s="107">
        <f t="shared" si="49"/>
        <v>1645776.5510545461</v>
      </c>
      <c r="S92" s="108">
        <f t="shared" si="50"/>
        <v>7102644945.8550844</v>
      </c>
      <c r="T92" s="108">
        <f t="shared" si="51"/>
        <v>7102644945.8550844</v>
      </c>
      <c r="U92" s="3"/>
      <c r="V92" s="3"/>
      <c r="W92" s="3"/>
      <c r="X92" s="408"/>
      <c r="Y92" s="365">
        <f t="shared" si="40"/>
        <v>3298292629.249577</v>
      </c>
      <c r="Z92" s="365">
        <f t="shared" si="41"/>
        <v>3298292629.249577</v>
      </c>
      <c r="AA92" s="365">
        <f t="shared" si="42"/>
        <v>7462798674.5295773</v>
      </c>
    </row>
    <row r="93" spans="1:27" s="23" customFormat="1" ht="16.5" customHeight="1">
      <c r="A93" s="72">
        <v>22</v>
      </c>
      <c r="B93" s="41">
        <f t="shared" si="32"/>
        <v>7</v>
      </c>
      <c r="C93" s="41">
        <f t="shared" si="34"/>
        <v>1</v>
      </c>
      <c r="D93" s="41">
        <f t="shared" si="35"/>
        <v>1</v>
      </c>
      <c r="E93" s="41">
        <f t="shared" si="36"/>
        <v>7</v>
      </c>
      <c r="F93" s="57" t="str">
        <f t="shared" si="37"/>
        <v>TRAMO ESTACIÓN INTERMEDIA LA VICTORIA A ESTACION DE RETORNO JUAN REY ALTERNATIVA 3</v>
      </c>
      <c r="G93" s="57" t="str">
        <f t="shared" si="38"/>
        <v>COMPONENTE ELECTROMECANICO - LA VICTORIA - JUAN REY</v>
      </c>
      <c r="H93" s="57" t="str">
        <f t="shared" si="39"/>
        <v>COMPONENTE ELECTROMECANICO</v>
      </c>
      <c r="I93" s="412">
        <f t="shared" si="33"/>
        <v>7001001007</v>
      </c>
      <c r="J93" s="377" t="s">
        <v>102</v>
      </c>
      <c r="K93" s="39"/>
      <c r="L93" s="43"/>
      <c r="M93" s="43"/>
      <c r="N93" s="76" t="str">
        <f>+Cantidades!H69</f>
        <v>Transporte y distribución</v>
      </c>
      <c r="O93" s="114" t="str">
        <f>+Cantidades!I69</f>
        <v>gbl</v>
      </c>
      <c r="P93" s="115">
        <f>+Cantidades!J69</f>
        <v>1</v>
      </c>
      <c r="Q93" s="107">
        <f>+Memoria!AN108</f>
        <v>964970.99999999988</v>
      </c>
      <c r="R93" s="107">
        <f t="shared" si="49"/>
        <v>964970.99999999988</v>
      </c>
      <c r="S93" s="108">
        <f t="shared" si="50"/>
        <v>4164506045.2799997</v>
      </c>
      <c r="T93" s="108">
        <f t="shared" si="51"/>
        <v>4164506045.2799997</v>
      </c>
      <c r="U93" s="3"/>
      <c r="V93" s="3"/>
      <c r="W93" s="3"/>
      <c r="X93" s="408"/>
      <c r="Y93" s="365">
        <f t="shared" si="40"/>
        <v>0</v>
      </c>
      <c r="Z93" s="365">
        <f t="shared" si="41"/>
        <v>0</v>
      </c>
      <c r="AA93" s="365">
        <f t="shared" si="42"/>
        <v>3298292629.249577</v>
      </c>
    </row>
    <row r="94" spans="1:27" s="23" customFormat="1" ht="16.5" customHeight="1">
      <c r="A94" s="72">
        <v>21</v>
      </c>
      <c r="B94" s="41">
        <f t="shared" si="32"/>
        <v>7</v>
      </c>
      <c r="C94" s="41">
        <f t="shared" si="34"/>
        <v>1</v>
      </c>
      <c r="D94" s="41">
        <f t="shared" si="35"/>
        <v>1</v>
      </c>
      <c r="E94" s="41">
        <f t="shared" si="36"/>
        <v>8</v>
      </c>
      <c r="F94" s="57" t="str">
        <f t="shared" si="37"/>
        <v>TRAMO ESTACIÓN INTERMEDIA LA VICTORIA A ESTACION DE RETORNO JUAN REY ALTERNATIVA 3</v>
      </c>
      <c r="G94" s="57" t="str">
        <f t="shared" si="38"/>
        <v>COMPONENTE ELECTROMECANICO - LA VICTORIA - JUAN REY</v>
      </c>
      <c r="H94" s="57" t="str">
        <f t="shared" si="39"/>
        <v>COMPONENTE ELECTROMECANICO</v>
      </c>
      <c r="I94" s="412">
        <f t="shared" si="33"/>
        <v>7001001008</v>
      </c>
      <c r="J94" s="377" t="s">
        <v>102</v>
      </c>
      <c r="K94" s="42"/>
      <c r="L94" s="43"/>
      <c r="M94" s="43"/>
      <c r="N94" s="76" t="str">
        <f>+Cantidades!H70</f>
        <v>Montaje y reglajes y pruebas previos a la puesta en marcha</v>
      </c>
      <c r="O94" s="114" t="str">
        <f>+Cantidades!I70</f>
        <v>gbl</v>
      </c>
      <c r="P94" s="115">
        <f>+Cantidades!J70</f>
        <v>1</v>
      </c>
      <c r="Q94" s="107">
        <f>+Memoria!AN109</f>
        <v>764257.92210024304</v>
      </c>
      <c r="R94" s="107">
        <f t="shared" si="49"/>
        <v>764257.92210024304</v>
      </c>
      <c r="S94" s="108">
        <f t="shared" si="50"/>
        <v>3298292629.249577</v>
      </c>
      <c r="T94" s="108">
        <f t="shared" si="51"/>
        <v>3298292629.249577</v>
      </c>
      <c r="U94" s="3"/>
      <c r="V94" s="3"/>
      <c r="W94" s="3"/>
      <c r="X94" s="408"/>
      <c r="Y94" s="365">
        <f t="shared" si="40"/>
        <v>45282860876.965202</v>
      </c>
      <c r="Z94" s="365">
        <f t="shared" si="41"/>
        <v>0</v>
      </c>
      <c r="AA94" s="365">
        <f t="shared" si="42"/>
        <v>0</v>
      </c>
    </row>
    <row r="95" spans="1:27" s="280" customFormat="1" ht="16.5" hidden="1" customHeight="1">
      <c r="A95" s="292"/>
      <c r="B95" s="41">
        <f t="shared" si="32"/>
        <v>7</v>
      </c>
      <c r="C95" s="41">
        <f t="shared" si="34"/>
        <v>1</v>
      </c>
      <c r="D95" s="41">
        <f t="shared" si="35"/>
        <v>1</v>
      </c>
      <c r="E95" s="41">
        <f t="shared" si="36"/>
        <v>8</v>
      </c>
      <c r="F95" s="57" t="str">
        <f t="shared" si="37"/>
        <v>TRAMO ESTACIÓN INTERMEDIA LA VICTORIA A ESTACION DE RETORNO JUAN REY ALTERNATIVA 3</v>
      </c>
      <c r="G95" s="57" t="str">
        <f t="shared" si="38"/>
        <v>COMPONENTE ELECTROMECANICO - LA VICTORIA - JUAN REY</v>
      </c>
      <c r="H95" s="57" t="str">
        <f t="shared" si="39"/>
        <v>COMPONENTE ELECTROMECANICO</v>
      </c>
      <c r="I95" s="412">
        <f t="shared" si="33"/>
        <v>7001001008</v>
      </c>
      <c r="J95" s="377"/>
      <c r="K95" s="285"/>
      <c r="L95" s="367"/>
      <c r="M95" s="367"/>
      <c r="N95" s="76"/>
      <c r="O95" s="114"/>
      <c r="P95" s="115"/>
      <c r="Q95" s="107"/>
      <c r="R95" s="107"/>
      <c r="S95" s="108"/>
      <c r="T95" s="108"/>
      <c r="U95" s="277"/>
      <c r="V95" s="277"/>
      <c r="W95" s="277"/>
      <c r="X95" s="408"/>
      <c r="Y95" s="365">
        <f t="shared" si="40"/>
        <v>45282860876.965202</v>
      </c>
      <c r="Z95" s="365">
        <f t="shared" si="41"/>
        <v>45282860876.965202</v>
      </c>
      <c r="AA95" s="365">
        <f t="shared" si="42"/>
        <v>0</v>
      </c>
    </row>
    <row r="96" spans="1:27" s="280" customFormat="1" ht="16.5" hidden="1" customHeight="1">
      <c r="A96" s="292"/>
      <c r="B96" s="41">
        <f t="shared" si="32"/>
        <v>7</v>
      </c>
      <c r="C96" s="41">
        <f t="shared" si="34"/>
        <v>1</v>
      </c>
      <c r="D96" s="41">
        <f t="shared" si="35"/>
        <v>1</v>
      </c>
      <c r="E96" s="41">
        <f t="shared" si="36"/>
        <v>8</v>
      </c>
      <c r="F96" s="57" t="str">
        <f t="shared" si="37"/>
        <v>TRAMO ESTACIÓN INTERMEDIA LA VICTORIA A ESTACION DE RETORNO JUAN REY ALTERNATIVA 3</v>
      </c>
      <c r="G96" s="57" t="str">
        <f t="shared" si="38"/>
        <v>COMPONENTE ELECTROMECANICO - LA VICTORIA - JUAN REY</v>
      </c>
      <c r="H96" s="57" t="str">
        <f t="shared" si="39"/>
        <v>COMPONENTE ELECTROMECANICO</v>
      </c>
      <c r="I96" s="412">
        <f t="shared" si="33"/>
        <v>7001001008</v>
      </c>
      <c r="J96" s="377"/>
      <c r="K96" s="285"/>
      <c r="L96" s="367"/>
      <c r="M96" s="367"/>
      <c r="N96" s="76"/>
      <c r="O96" s="114"/>
      <c r="P96" s="115"/>
      <c r="Q96" s="107"/>
      <c r="R96" s="107"/>
      <c r="S96" s="108"/>
      <c r="T96" s="108"/>
      <c r="U96" s="277"/>
      <c r="V96" s="277"/>
      <c r="W96" s="277"/>
      <c r="X96" s="408"/>
      <c r="Y96" s="365">
        <f t="shared" si="40"/>
        <v>45282860876.965202</v>
      </c>
      <c r="Z96" s="365">
        <f t="shared" si="41"/>
        <v>45282860876.965202</v>
      </c>
      <c r="AA96" s="365">
        <f t="shared" si="42"/>
        <v>45282860876.965202</v>
      </c>
    </row>
    <row r="97" spans="1:27" s="23" customFormat="1" ht="16.5" customHeight="1">
      <c r="A97" s="72">
        <v>22</v>
      </c>
      <c r="B97" s="41">
        <f t="shared" si="32"/>
        <v>8</v>
      </c>
      <c r="C97" s="41">
        <f t="shared" si="34"/>
        <v>0</v>
      </c>
      <c r="D97" s="41">
        <f t="shared" si="35"/>
        <v>0</v>
      </c>
      <c r="E97" s="41">
        <f t="shared" si="36"/>
        <v>0</v>
      </c>
      <c r="F97" s="57" t="str">
        <f t="shared" si="37"/>
        <v>TRAMO ESTACIÓN INTERMEDIA LA VICTORIA A ESTACION DE RETORNO JUAN REY ALTERNATIVA 2</v>
      </c>
      <c r="G97" s="57" t="str">
        <f t="shared" si="38"/>
        <v>COMPONENTE ELECTROMECANICO - LA VICTORIA - JUAN REY</v>
      </c>
      <c r="H97" s="57" t="str">
        <f t="shared" si="39"/>
        <v>COMPONENTE ELECTROMECANICO</v>
      </c>
      <c r="I97" s="412">
        <f t="shared" si="33"/>
        <v>8000000000</v>
      </c>
      <c r="J97" s="377" t="s">
        <v>101</v>
      </c>
      <c r="K97" s="80" t="s">
        <v>130</v>
      </c>
      <c r="L97" s="81"/>
      <c r="M97" s="81"/>
      <c r="N97" s="86"/>
      <c r="O97" s="117"/>
      <c r="P97" s="118"/>
      <c r="Q97" s="111"/>
      <c r="R97" s="111"/>
      <c r="S97" s="399">
        <f>+W97</f>
        <v>45282860876.965202</v>
      </c>
      <c r="T97" s="111"/>
      <c r="U97" s="387"/>
      <c r="V97" s="387"/>
      <c r="W97" s="85">
        <f>+Y97</f>
        <v>45282860876.965202</v>
      </c>
      <c r="X97" s="407"/>
      <c r="Y97" s="365">
        <f t="shared" si="40"/>
        <v>45282860876.965202</v>
      </c>
      <c r="Z97" s="365">
        <f t="shared" si="41"/>
        <v>45282860876.965202</v>
      </c>
      <c r="AA97" s="365">
        <f t="shared" si="42"/>
        <v>45282860876.965202</v>
      </c>
    </row>
    <row r="98" spans="1:27" s="23" customFormat="1" ht="16.5" customHeight="1">
      <c r="A98" s="72">
        <v>21</v>
      </c>
      <c r="B98" s="41">
        <f t="shared" si="32"/>
        <v>8</v>
      </c>
      <c r="C98" s="41">
        <f t="shared" si="34"/>
        <v>1</v>
      </c>
      <c r="D98" s="41">
        <f t="shared" si="35"/>
        <v>0</v>
      </c>
      <c r="E98" s="41">
        <f t="shared" si="36"/>
        <v>0</v>
      </c>
      <c r="F98" s="57" t="str">
        <f t="shared" si="37"/>
        <v>TRAMO ESTACIÓN INTERMEDIA LA VICTORIA A ESTACION DE RETORNO JUAN REY ALTERNATIVA 2</v>
      </c>
      <c r="G98" s="57" t="str">
        <f t="shared" si="38"/>
        <v>COMPONENTE ELECTROMECANICO - LA VICTORIA - JUAN REY</v>
      </c>
      <c r="H98" s="57" t="str">
        <f t="shared" si="39"/>
        <v>COMPONENTE ELECTROMECANICO</v>
      </c>
      <c r="I98" s="412">
        <f t="shared" si="33"/>
        <v>8001000000</v>
      </c>
      <c r="J98" s="377" t="s">
        <v>101</v>
      </c>
      <c r="K98" s="42"/>
      <c r="L98" s="43" t="s">
        <v>323</v>
      </c>
      <c r="M98" s="44"/>
      <c r="N98" s="78"/>
      <c r="O98" s="278"/>
      <c r="P98" s="395"/>
      <c r="Q98" s="107"/>
      <c r="R98" s="107"/>
      <c r="S98" s="362"/>
      <c r="T98" s="107"/>
      <c r="U98" s="3"/>
      <c r="V98" s="69">
        <f>+Z98</f>
        <v>45282860876.965202</v>
      </c>
      <c r="W98" s="3"/>
      <c r="X98" s="408"/>
      <c r="Y98" s="365">
        <f t="shared" si="40"/>
        <v>45282860876.965202</v>
      </c>
      <c r="Z98" s="365">
        <f t="shared" si="41"/>
        <v>45282860876.965202</v>
      </c>
      <c r="AA98" s="365">
        <f t="shared" si="42"/>
        <v>45282860876.965202</v>
      </c>
    </row>
    <row r="99" spans="1:27" s="280" customFormat="1" ht="16.5" customHeight="1">
      <c r="A99" s="292"/>
      <c r="B99" s="41">
        <f t="shared" si="32"/>
        <v>8</v>
      </c>
      <c r="C99" s="41">
        <f t="shared" si="34"/>
        <v>1</v>
      </c>
      <c r="D99" s="41">
        <f t="shared" si="35"/>
        <v>1</v>
      </c>
      <c r="E99" s="41">
        <f t="shared" si="36"/>
        <v>0</v>
      </c>
      <c r="F99" s="57" t="str">
        <f t="shared" si="37"/>
        <v>TRAMO ESTACIÓN INTERMEDIA LA VICTORIA A ESTACION DE RETORNO JUAN REY ALTERNATIVA 2</v>
      </c>
      <c r="G99" s="57" t="str">
        <f t="shared" si="38"/>
        <v>COMPONENTE ELECTROMECANICO - LA VICTORIA - JUAN REY</v>
      </c>
      <c r="H99" s="57" t="str">
        <f t="shared" si="39"/>
        <v>COMPONENTE ELECTROMECANICO</v>
      </c>
      <c r="I99" s="412">
        <f t="shared" si="33"/>
        <v>8001001000</v>
      </c>
      <c r="J99" s="377" t="s">
        <v>101</v>
      </c>
      <c r="K99" s="285"/>
      <c r="L99" s="43"/>
      <c r="M99" s="43" t="s">
        <v>125</v>
      </c>
      <c r="N99" s="78"/>
      <c r="O99" s="396"/>
      <c r="P99" s="397"/>
      <c r="Q99" s="107"/>
      <c r="R99" s="107"/>
      <c r="S99" s="362"/>
      <c r="T99" s="107"/>
      <c r="U99" s="69">
        <f>+AA99</f>
        <v>45282860876.965202</v>
      </c>
      <c r="V99" s="277"/>
      <c r="W99" s="277"/>
      <c r="X99" s="408"/>
      <c r="Y99" s="365">
        <f t="shared" si="40"/>
        <v>41309749928.079048</v>
      </c>
      <c r="Z99" s="365">
        <f t="shared" si="41"/>
        <v>41309749928.079048</v>
      </c>
      <c r="AA99" s="365">
        <f t="shared" si="42"/>
        <v>45282860876.965202</v>
      </c>
    </row>
    <row r="100" spans="1:27" s="23" customFormat="1" ht="16.5" customHeight="1">
      <c r="A100" s="72">
        <v>22</v>
      </c>
      <c r="B100" s="41">
        <f t="shared" si="32"/>
        <v>8</v>
      </c>
      <c r="C100" s="41">
        <f t="shared" si="34"/>
        <v>1</v>
      </c>
      <c r="D100" s="41">
        <f t="shared" si="35"/>
        <v>1</v>
      </c>
      <c r="E100" s="41">
        <f t="shared" si="36"/>
        <v>1</v>
      </c>
      <c r="F100" s="57" t="str">
        <f t="shared" si="37"/>
        <v>TRAMO ESTACIÓN INTERMEDIA LA VICTORIA A ESTACION DE RETORNO JUAN REY ALTERNATIVA 2</v>
      </c>
      <c r="G100" s="57" t="str">
        <f t="shared" si="38"/>
        <v>COMPONENTE ELECTROMECANICO - LA VICTORIA - JUAN REY</v>
      </c>
      <c r="H100" s="57" t="str">
        <f t="shared" si="39"/>
        <v>COMPONENTE ELECTROMECANICO</v>
      </c>
      <c r="I100" s="412">
        <f t="shared" si="33"/>
        <v>8001001001</v>
      </c>
      <c r="J100" s="377" t="s">
        <v>101</v>
      </c>
      <c r="K100" s="39"/>
      <c r="L100" s="43"/>
      <c r="M100" s="43"/>
      <c r="N100" s="76" t="str">
        <f>+Cantidades!H72</f>
        <v>Proyecto de ingeniería</v>
      </c>
      <c r="O100" s="114" t="str">
        <f>+Cantidades!I72</f>
        <v>gbl</v>
      </c>
      <c r="P100" s="115">
        <f>+Cantidades!J72</f>
        <v>1</v>
      </c>
      <c r="Q100" s="107">
        <f>+Memoria!AS102</f>
        <v>920622.23076923075</v>
      </c>
      <c r="R100" s="107">
        <f t="shared" ref="R100:R107" si="52">+P100*Q100</f>
        <v>920622.23076923075</v>
      </c>
      <c r="S100" s="108">
        <f t="shared" ref="S100:S107" si="53">+T100</f>
        <v>3973110948.8861542</v>
      </c>
      <c r="T100" s="108">
        <f t="shared" ref="T100:T107" si="54">+R100*$S$5</f>
        <v>3973110948.8861542</v>
      </c>
      <c r="U100" s="3"/>
      <c r="V100" s="3"/>
      <c r="W100" s="3"/>
      <c r="X100" s="408"/>
      <c r="Y100" s="365">
        <f t="shared" si="40"/>
        <v>31386012036.442249</v>
      </c>
      <c r="Z100" s="365">
        <f t="shared" si="41"/>
        <v>31386012036.442249</v>
      </c>
      <c r="AA100" s="365">
        <f t="shared" si="42"/>
        <v>41309749928.079048</v>
      </c>
    </row>
    <row r="101" spans="1:27" s="23" customFormat="1" ht="16.5" customHeight="1">
      <c r="A101" s="72">
        <v>21</v>
      </c>
      <c r="B101" s="41">
        <f t="shared" si="32"/>
        <v>8</v>
      </c>
      <c r="C101" s="41">
        <f t="shared" si="34"/>
        <v>1</v>
      </c>
      <c r="D101" s="41">
        <f t="shared" si="35"/>
        <v>1</v>
      </c>
      <c r="E101" s="41">
        <f t="shared" si="36"/>
        <v>2</v>
      </c>
      <c r="F101" s="57" t="str">
        <f t="shared" si="37"/>
        <v>TRAMO ESTACIÓN INTERMEDIA LA VICTORIA A ESTACION DE RETORNO JUAN REY ALTERNATIVA 2</v>
      </c>
      <c r="G101" s="57" t="str">
        <f t="shared" si="38"/>
        <v>COMPONENTE ELECTROMECANICO - LA VICTORIA - JUAN REY</v>
      </c>
      <c r="H101" s="57" t="str">
        <f t="shared" si="39"/>
        <v>COMPONENTE ELECTROMECANICO</v>
      </c>
      <c r="I101" s="412">
        <f t="shared" si="33"/>
        <v>8001001002</v>
      </c>
      <c r="J101" s="377" t="s">
        <v>101</v>
      </c>
      <c r="K101" s="42"/>
      <c r="L101" s="43"/>
      <c r="M101" s="43"/>
      <c r="N101" s="76" t="str">
        <f>+Cantidades!H73</f>
        <v>Suministro de estación motriz</v>
      </c>
      <c r="O101" s="114" t="str">
        <f>+Cantidades!I73</f>
        <v>un</v>
      </c>
      <c r="P101" s="115">
        <f>+Cantidades!J73</f>
        <v>1</v>
      </c>
      <c r="Q101" s="107">
        <f>+Memoria!AS103</f>
        <v>2299461.0099999998</v>
      </c>
      <c r="R101" s="107">
        <f t="shared" si="52"/>
        <v>2299461.0099999998</v>
      </c>
      <c r="S101" s="108">
        <f t="shared" si="53"/>
        <v>9923737891.6367989</v>
      </c>
      <c r="T101" s="108">
        <f t="shared" si="54"/>
        <v>9923737891.6367989</v>
      </c>
      <c r="U101" s="3"/>
      <c r="V101" s="3"/>
      <c r="W101" s="3"/>
      <c r="X101" s="408"/>
      <c r="Y101" s="365">
        <f t="shared" si="40"/>
        <v>27016698923.242249</v>
      </c>
      <c r="Z101" s="365">
        <f t="shared" si="41"/>
        <v>27016698923.242249</v>
      </c>
      <c r="AA101" s="365">
        <f t="shared" si="42"/>
        <v>31386012036.442249</v>
      </c>
    </row>
    <row r="102" spans="1:27" s="23" customFormat="1" ht="16.5" customHeight="1">
      <c r="A102" s="72">
        <v>22</v>
      </c>
      <c r="B102" s="41">
        <f t="shared" si="32"/>
        <v>8</v>
      </c>
      <c r="C102" s="41">
        <f t="shared" si="34"/>
        <v>1</v>
      </c>
      <c r="D102" s="41">
        <f t="shared" si="35"/>
        <v>1</v>
      </c>
      <c r="E102" s="41">
        <f t="shared" si="36"/>
        <v>3</v>
      </c>
      <c r="F102" s="57" t="str">
        <f t="shared" si="37"/>
        <v>TRAMO ESTACIÓN INTERMEDIA LA VICTORIA A ESTACION DE RETORNO JUAN REY ALTERNATIVA 2</v>
      </c>
      <c r="G102" s="57" t="str">
        <f t="shared" si="38"/>
        <v>COMPONENTE ELECTROMECANICO - LA VICTORIA - JUAN REY</v>
      </c>
      <c r="H102" s="57" t="str">
        <f t="shared" si="39"/>
        <v>COMPONENTE ELECTROMECANICO</v>
      </c>
      <c r="I102" s="412">
        <f t="shared" si="33"/>
        <v>8001001003</v>
      </c>
      <c r="J102" s="377" t="s">
        <v>101</v>
      </c>
      <c r="K102" s="39"/>
      <c r="L102" s="43"/>
      <c r="M102" s="43"/>
      <c r="N102" s="76" t="str">
        <f>+Cantidades!H74</f>
        <v>Suministro de estación retorno</v>
      </c>
      <c r="O102" s="114" t="str">
        <f>+Cantidades!I74</f>
        <v>un</v>
      </c>
      <c r="P102" s="115">
        <f>+Cantidades!J74</f>
        <v>1</v>
      </c>
      <c r="Q102" s="107">
        <f>+Memoria!AS104</f>
        <v>1012427.5000000001</v>
      </c>
      <c r="R102" s="107">
        <f t="shared" si="52"/>
        <v>1012427.5000000001</v>
      </c>
      <c r="S102" s="108">
        <f t="shared" si="53"/>
        <v>4369313113.2000008</v>
      </c>
      <c r="T102" s="108">
        <f t="shared" si="54"/>
        <v>4369313113.2000008</v>
      </c>
      <c r="U102" s="3"/>
      <c r="V102" s="3"/>
      <c r="W102" s="3"/>
      <c r="X102" s="408"/>
      <c r="Y102" s="365">
        <f t="shared" si="40"/>
        <v>26356123736.948196</v>
      </c>
      <c r="Z102" s="365">
        <f t="shared" si="41"/>
        <v>26356123736.948196</v>
      </c>
      <c r="AA102" s="365">
        <f t="shared" si="42"/>
        <v>27016698923.242249</v>
      </c>
    </row>
    <row r="103" spans="1:27" s="23" customFormat="1" ht="16.5" customHeight="1">
      <c r="A103" s="72">
        <v>21</v>
      </c>
      <c r="B103" s="41">
        <f t="shared" si="32"/>
        <v>8</v>
      </c>
      <c r="C103" s="41">
        <f t="shared" si="34"/>
        <v>1</v>
      </c>
      <c r="D103" s="41">
        <f t="shared" si="35"/>
        <v>1</v>
      </c>
      <c r="E103" s="41">
        <f t="shared" si="36"/>
        <v>4</v>
      </c>
      <c r="F103" s="57" t="str">
        <f t="shared" si="37"/>
        <v>TRAMO ESTACIÓN INTERMEDIA LA VICTORIA A ESTACION DE RETORNO JUAN REY ALTERNATIVA 2</v>
      </c>
      <c r="G103" s="57" t="str">
        <f t="shared" si="38"/>
        <v>COMPONENTE ELECTROMECANICO - LA VICTORIA - JUAN REY</v>
      </c>
      <c r="H103" s="57" t="str">
        <f t="shared" si="39"/>
        <v>COMPONENTE ELECTROMECANICO</v>
      </c>
      <c r="I103" s="412">
        <f t="shared" si="33"/>
        <v>8001001004</v>
      </c>
      <c r="J103" s="377" t="s">
        <v>101</v>
      </c>
      <c r="K103" s="42"/>
      <c r="L103" s="43"/>
      <c r="M103" s="43"/>
      <c r="N103" s="76" t="str">
        <f>+Cantidades!H75</f>
        <v>Suministro del sistema de almacenamiento de cabinas</v>
      </c>
      <c r="O103" s="114" t="str">
        <f>+Cantidades!I75</f>
        <v>un</v>
      </c>
      <c r="P103" s="115">
        <f>+Cantidades!J75</f>
        <v>1</v>
      </c>
      <c r="Q103" s="107">
        <f>+Memoria!AS105</f>
        <v>153063.98673999243</v>
      </c>
      <c r="R103" s="107">
        <f t="shared" si="52"/>
        <v>153063.98673999243</v>
      </c>
      <c r="S103" s="108">
        <f t="shared" si="53"/>
        <v>660575186.29405057</v>
      </c>
      <c r="T103" s="108">
        <f t="shared" si="54"/>
        <v>660575186.29405057</v>
      </c>
      <c r="U103" s="3"/>
      <c r="V103" s="3"/>
      <c r="W103" s="3"/>
      <c r="X103" s="408"/>
      <c r="Y103" s="365">
        <f t="shared" si="40"/>
        <v>13954094679.872623</v>
      </c>
      <c r="Z103" s="365">
        <f t="shared" si="41"/>
        <v>13954094679.872623</v>
      </c>
      <c r="AA103" s="365">
        <f t="shared" si="42"/>
        <v>26356123736.948196</v>
      </c>
    </row>
    <row r="104" spans="1:27" s="23" customFormat="1" ht="16.5" customHeight="1">
      <c r="A104" s="72">
        <v>22</v>
      </c>
      <c r="B104" s="41">
        <f t="shared" si="32"/>
        <v>8</v>
      </c>
      <c r="C104" s="41">
        <f t="shared" si="34"/>
        <v>1</v>
      </c>
      <c r="D104" s="41">
        <f t="shared" si="35"/>
        <v>1</v>
      </c>
      <c r="E104" s="41">
        <f t="shared" si="36"/>
        <v>5</v>
      </c>
      <c r="F104" s="57" t="str">
        <f t="shared" si="37"/>
        <v>TRAMO ESTACIÓN INTERMEDIA LA VICTORIA A ESTACION DE RETORNO JUAN REY ALTERNATIVA 2</v>
      </c>
      <c r="G104" s="57" t="str">
        <f t="shared" si="38"/>
        <v>COMPONENTE ELECTROMECANICO - LA VICTORIA - JUAN REY</v>
      </c>
      <c r="H104" s="57" t="str">
        <f t="shared" si="39"/>
        <v>COMPONENTE ELECTROMECANICO</v>
      </c>
      <c r="I104" s="412">
        <f t="shared" si="33"/>
        <v>8001001005</v>
      </c>
      <c r="J104" s="377" t="s">
        <v>101</v>
      </c>
      <c r="K104" s="39"/>
      <c r="L104" s="43"/>
      <c r="M104" s="43"/>
      <c r="N104" s="76" t="str">
        <f>+Cantidades!H76</f>
        <v>Suministro de equipamiento de línea (incl. señalización y varios)</v>
      </c>
      <c r="O104" s="114" t="str">
        <f>+Cantidades!I76</f>
        <v>gbl</v>
      </c>
      <c r="P104" s="115">
        <f>+Cantidades!J76</f>
        <v>1</v>
      </c>
      <c r="Q104" s="107">
        <f>+Memoria!AS106</f>
        <v>2873713.7732815156</v>
      </c>
      <c r="R104" s="107">
        <f t="shared" si="52"/>
        <v>2873713.7732815156</v>
      </c>
      <c r="S104" s="108">
        <f t="shared" si="53"/>
        <v>12402029057.075571</v>
      </c>
      <c r="T104" s="108">
        <f t="shared" si="54"/>
        <v>12402029057.075571</v>
      </c>
      <c r="U104" s="3"/>
      <c r="V104" s="3"/>
      <c r="W104" s="3"/>
      <c r="X104" s="408"/>
      <c r="Y104" s="365">
        <f t="shared" si="40"/>
        <v>7269252377.891367</v>
      </c>
      <c r="Z104" s="365">
        <f t="shared" si="41"/>
        <v>7269252377.891367</v>
      </c>
      <c r="AA104" s="365">
        <f t="shared" si="42"/>
        <v>13954094679.872623</v>
      </c>
    </row>
    <row r="105" spans="1:27" s="23" customFormat="1" ht="16.5" customHeight="1">
      <c r="A105" s="72">
        <v>21</v>
      </c>
      <c r="B105" s="41">
        <f t="shared" si="32"/>
        <v>8</v>
      </c>
      <c r="C105" s="41">
        <f t="shared" si="34"/>
        <v>1</v>
      </c>
      <c r="D105" s="41">
        <f t="shared" si="35"/>
        <v>1</v>
      </c>
      <c r="E105" s="41">
        <f t="shared" si="36"/>
        <v>6</v>
      </c>
      <c r="F105" s="57" t="str">
        <f t="shared" si="37"/>
        <v>TRAMO ESTACIÓN INTERMEDIA LA VICTORIA A ESTACION DE RETORNO JUAN REY ALTERNATIVA 2</v>
      </c>
      <c r="G105" s="57" t="str">
        <f t="shared" si="38"/>
        <v>COMPONENTE ELECTROMECANICO - LA VICTORIA - JUAN REY</v>
      </c>
      <c r="H105" s="57" t="str">
        <f t="shared" si="39"/>
        <v>COMPONENTE ELECTROMECANICO</v>
      </c>
      <c r="I105" s="412">
        <f t="shared" si="33"/>
        <v>8001001006</v>
      </c>
      <c r="J105" s="377" t="s">
        <v>101</v>
      </c>
      <c r="K105" s="42"/>
      <c r="L105" s="43"/>
      <c r="M105" s="43"/>
      <c r="N105" s="76" t="str">
        <f>+Cantidades!H77</f>
        <v>Suministro de vehículos (incl. Sistema de comunicación, iluminación, etc)</v>
      </c>
      <c r="O105" s="114" t="str">
        <f>+Cantidades!I77</f>
        <v>un</v>
      </c>
      <c r="P105" s="115">
        <f>+Cantidades!J77</f>
        <v>48</v>
      </c>
      <c r="Q105" s="107">
        <f>+Memoria!AS107</f>
        <v>32270.128452049921</v>
      </c>
      <c r="R105" s="107">
        <f t="shared" si="52"/>
        <v>1548966.1656983963</v>
      </c>
      <c r="S105" s="108">
        <f t="shared" si="53"/>
        <v>6684842301.9812555</v>
      </c>
      <c r="T105" s="108">
        <f t="shared" si="54"/>
        <v>6684842301.9812555</v>
      </c>
      <c r="U105" s="3"/>
      <c r="V105" s="3"/>
      <c r="W105" s="3"/>
      <c r="X105" s="408"/>
      <c r="Y105" s="365">
        <f t="shared" si="40"/>
        <v>3288874819.811367</v>
      </c>
      <c r="Z105" s="365">
        <f t="shared" si="41"/>
        <v>3288874819.811367</v>
      </c>
      <c r="AA105" s="365">
        <f t="shared" si="42"/>
        <v>7269252377.891367</v>
      </c>
    </row>
    <row r="106" spans="1:27" s="23" customFormat="1" ht="16.5" customHeight="1">
      <c r="A106" s="72">
        <v>22</v>
      </c>
      <c r="B106" s="41">
        <f t="shared" si="32"/>
        <v>8</v>
      </c>
      <c r="C106" s="41">
        <f t="shared" si="34"/>
        <v>1</v>
      </c>
      <c r="D106" s="41">
        <f t="shared" si="35"/>
        <v>1</v>
      </c>
      <c r="E106" s="41">
        <f t="shared" si="36"/>
        <v>7</v>
      </c>
      <c r="F106" s="57" t="str">
        <f t="shared" si="37"/>
        <v>TRAMO ESTACIÓN INTERMEDIA LA VICTORIA A ESTACION DE RETORNO JUAN REY ALTERNATIVA 2</v>
      </c>
      <c r="G106" s="57" t="str">
        <f t="shared" si="38"/>
        <v>COMPONENTE ELECTROMECANICO - LA VICTORIA - JUAN REY</v>
      </c>
      <c r="H106" s="57" t="str">
        <f t="shared" si="39"/>
        <v>COMPONENTE ELECTROMECANICO</v>
      </c>
      <c r="I106" s="412">
        <f t="shared" si="33"/>
        <v>8001001007</v>
      </c>
      <c r="J106" s="377" t="s">
        <v>101</v>
      </c>
      <c r="K106" s="39"/>
      <c r="L106" s="43"/>
      <c r="M106" s="43"/>
      <c r="N106" s="76" t="str">
        <f>+Cantidades!H78</f>
        <v>Transporte y distribución</v>
      </c>
      <c r="O106" s="114" t="str">
        <f>+Cantidades!I78</f>
        <v>gbl</v>
      </c>
      <c r="P106" s="115">
        <f>+Cantidades!J78</f>
        <v>1</v>
      </c>
      <c r="Q106" s="107">
        <f>+Memoria!AS108</f>
        <v>922305.99999999988</v>
      </c>
      <c r="R106" s="107">
        <f t="shared" si="52"/>
        <v>922305.99999999988</v>
      </c>
      <c r="S106" s="108">
        <f t="shared" si="53"/>
        <v>3980377558.0799999</v>
      </c>
      <c r="T106" s="108">
        <f t="shared" si="54"/>
        <v>3980377558.0799999</v>
      </c>
      <c r="U106" s="3"/>
      <c r="V106" s="3"/>
      <c r="W106" s="3"/>
      <c r="X106" s="408"/>
      <c r="Y106" s="365">
        <f t="shared" si="40"/>
        <v>0</v>
      </c>
      <c r="Z106" s="365">
        <f t="shared" si="41"/>
        <v>0</v>
      </c>
      <c r="AA106" s="365">
        <f t="shared" si="42"/>
        <v>3288874819.811367</v>
      </c>
    </row>
    <row r="107" spans="1:27" s="23" customFormat="1" ht="16.5" customHeight="1">
      <c r="A107" s="72">
        <v>21</v>
      </c>
      <c r="B107" s="41">
        <f t="shared" si="32"/>
        <v>8</v>
      </c>
      <c r="C107" s="41">
        <f t="shared" si="34"/>
        <v>1</v>
      </c>
      <c r="D107" s="41">
        <f t="shared" si="35"/>
        <v>1</v>
      </c>
      <c r="E107" s="41">
        <f t="shared" si="36"/>
        <v>8</v>
      </c>
      <c r="F107" s="57" t="str">
        <f t="shared" si="37"/>
        <v>TRAMO ESTACIÓN INTERMEDIA LA VICTORIA A ESTACION DE RETORNO JUAN REY ALTERNATIVA 2</v>
      </c>
      <c r="G107" s="57" t="str">
        <f t="shared" si="38"/>
        <v>COMPONENTE ELECTROMECANICO - LA VICTORIA - JUAN REY</v>
      </c>
      <c r="H107" s="57" t="str">
        <f t="shared" si="39"/>
        <v>COMPONENTE ELECTROMECANICO</v>
      </c>
      <c r="I107" s="412">
        <f t="shared" si="33"/>
        <v>8001001008</v>
      </c>
      <c r="J107" s="377" t="s">
        <v>101</v>
      </c>
      <c r="K107" s="42"/>
      <c r="L107" s="43"/>
      <c r="M107" s="43"/>
      <c r="N107" s="76" t="str">
        <f>+Cantidades!H79</f>
        <v>Montaje y reglajes y pruebas previos a la puesta en marcha</v>
      </c>
      <c r="O107" s="114" t="str">
        <f>+Cantidades!I79</f>
        <v>gbl</v>
      </c>
      <c r="P107" s="115">
        <f>+Cantidades!J79</f>
        <v>1</v>
      </c>
      <c r="Q107" s="107">
        <f>+Memoria!AS109</f>
        <v>762075.69138846407</v>
      </c>
      <c r="R107" s="107">
        <f t="shared" si="52"/>
        <v>762075.69138846407</v>
      </c>
      <c r="S107" s="108">
        <f t="shared" si="53"/>
        <v>3288874819.811367</v>
      </c>
      <c r="T107" s="108">
        <f t="shared" si="54"/>
        <v>3288874819.811367</v>
      </c>
      <c r="U107" s="3"/>
      <c r="V107" s="3"/>
      <c r="W107" s="3"/>
      <c r="X107" s="408"/>
      <c r="Y107" s="365">
        <f t="shared" si="40"/>
        <v>42106902475.714836</v>
      </c>
      <c r="Z107" s="365">
        <f t="shared" si="41"/>
        <v>0</v>
      </c>
      <c r="AA107" s="365">
        <f t="shared" si="42"/>
        <v>0</v>
      </c>
    </row>
    <row r="108" spans="1:27" s="280" customFormat="1" ht="16.5" hidden="1" customHeight="1">
      <c r="A108" s="292"/>
      <c r="B108" s="41">
        <f t="shared" si="32"/>
        <v>8</v>
      </c>
      <c r="C108" s="41">
        <f t="shared" si="34"/>
        <v>1</v>
      </c>
      <c r="D108" s="41">
        <f t="shared" si="35"/>
        <v>1</v>
      </c>
      <c r="E108" s="41">
        <f t="shared" si="36"/>
        <v>8</v>
      </c>
      <c r="F108" s="57" t="str">
        <f t="shared" si="37"/>
        <v>TRAMO ESTACIÓN INTERMEDIA LA VICTORIA A ESTACION DE RETORNO JUAN REY ALTERNATIVA 2</v>
      </c>
      <c r="G108" s="57" t="str">
        <f t="shared" si="38"/>
        <v>COMPONENTE ELECTROMECANICO - LA VICTORIA - JUAN REY</v>
      </c>
      <c r="H108" s="57" t="str">
        <f t="shared" si="39"/>
        <v>COMPONENTE ELECTROMECANICO</v>
      </c>
      <c r="I108" s="412">
        <f t="shared" si="33"/>
        <v>8001001008</v>
      </c>
      <c r="J108" s="377"/>
      <c r="K108" s="285"/>
      <c r="L108" s="367"/>
      <c r="M108" s="367"/>
      <c r="N108" s="76"/>
      <c r="O108" s="114"/>
      <c r="P108" s="115"/>
      <c r="Q108" s="107"/>
      <c r="R108" s="107"/>
      <c r="S108" s="108"/>
      <c r="T108" s="108"/>
      <c r="U108" s="277"/>
      <c r="V108" s="277"/>
      <c r="W108" s="277"/>
      <c r="X108" s="408"/>
      <c r="Y108" s="365">
        <f t="shared" si="40"/>
        <v>42106902475.714836</v>
      </c>
      <c r="Z108" s="365">
        <f t="shared" si="41"/>
        <v>42106902475.714836</v>
      </c>
      <c r="AA108" s="365">
        <f t="shared" si="42"/>
        <v>0</v>
      </c>
    </row>
    <row r="109" spans="1:27" s="280" customFormat="1" ht="16.5" hidden="1" customHeight="1">
      <c r="A109" s="292"/>
      <c r="B109" s="41">
        <f t="shared" si="32"/>
        <v>8</v>
      </c>
      <c r="C109" s="41">
        <f t="shared" si="34"/>
        <v>1</v>
      </c>
      <c r="D109" s="41">
        <f t="shared" si="35"/>
        <v>1</v>
      </c>
      <c r="E109" s="41">
        <f t="shared" si="36"/>
        <v>8</v>
      </c>
      <c r="F109" s="57" t="str">
        <f t="shared" si="37"/>
        <v>TRAMO ESTACIÓN INTERMEDIA LA VICTORIA A ESTACION DE RETORNO JUAN REY ALTERNATIVA 2</v>
      </c>
      <c r="G109" s="57" t="str">
        <f t="shared" si="38"/>
        <v>COMPONENTE ELECTROMECANICO - LA VICTORIA - JUAN REY</v>
      </c>
      <c r="H109" s="57" t="str">
        <f t="shared" si="39"/>
        <v>COMPONENTE ELECTROMECANICO</v>
      </c>
      <c r="I109" s="412">
        <f t="shared" si="33"/>
        <v>8001001008</v>
      </c>
      <c r="J109" s="377"/>
      <c r="K109" s="285"/>
      <c r="L109" s="367"/>
      <c r="M109" s="367"/>
      <c r="N109" s="76"/>
      <c r="O109" s="114"/>
      <c r="P109" s="115"/>
      <c r="Q109" s="107"/>
      <c r="R109" s="107"/>
      <c r="S109" s="108"/>
      <c r="T109" s="108"/>
      <c r="U109" s="277"/>
      <c r="V109" s="277"/>
      <c r="W109" s="277"/>
      <c r="X109" s="408"/>
      <c r="Y109" s="365">
        <f t="shared" si="40"/>
        <v>42106902475.714836</v>
      </c>
      <c r="Z109" s="365">
        <f t="shared" si="41"/>
        <v>42106902475.714836</v>
      </c>
      <c r="AA109" s="365">
        <f t="shared" si="42"/>
        <v>42106902475.714836</v>
      </c>
    </row>
    <row r="110" spans="1:27" s="23" customFormat="1" ht="16.5" customHeight="1">
      <c r="A110" s="72">
        <v>22</v>
      </c>
      <c r="B110" s="41">
        <f t="shared" si="32"/>
        <v>9</v>
      </c>
      <c r="C110" s="41">
        <f t="shared" si="34"/>
        <v>0</v>
      </c>
      <c r="D110" s="41">
        <f t="shared" si="35"/>
        <v>0</v>
      </c>
      <c r="E110" s="41">
        <f t="shared" si="36"/>
        <v>0</v>
      </c>
      <c r="F110" s="57" t="str">
        <f t="shared" si="37"/>
        <v>TRAMO ESTACIÓN INTERMEDIA LA VICTORIA A ESTACION DE RETORNO JUAN REY ALTERNATIVA 1</v>
      </c>
      <c r="G110" s="57" t="str">
        <f t="shared" si="38"/>
        <v>COMPONENTE ELECTROMECANICO - LA VICTORIA - JUAN REY</v>
      </c>
      <c r="H110" s="57" t="str">
        <f t="shared" si="39"/>
        <v>COMPONENTE ELECTROMECANICO</v>
      </c>
      <c r="I110" s="412">
        <f t="shared" si="33"/>
        <v>9000000000</v>
      </c>
      <c r="J110" s="377" t="s">
        <v>100</v>
      </c>
      <c r="K110" s="80" t="s">
        <v>129</v>
      </c>
      <c r="L110" s="81"/>
      <c r="M110" s="81"/>
      <c r="N110" s="86"/>
      <c r="O110" s="82"/>
      <c r="P110" s="116"/>
      <c r="Q110" s="111"/>
      <c r="R110" s="111"/>
      <c r="S110" s="399">
        <f>+W110</f>
        <v>42106902475.714836</v>
      </c>
      <c r="T110" s="111"/>
      <c r="U110" s="387"/>
      <c r="V110" s="387"/>
      <c r="W110" s="85">
        <f>+Y110</f>
        <v>42106902475.714836</v>
      </c>
      <c r="X110" s="407"/>
      <c r="Y110" s="365">
        <f t="shared" si="40"/>
        <v>42106902475.714836</v>
      </c>
      <c r="Z110" s="365">
        <f t="shared" si="41"/>
        <v>42106902475.714836</v>
      </c>
      <c r="AA110" s="365">
        <f t="shared" si="42"/>
        <v>42106902475.714836</v>
      </c>
    </row>
    <row r="111" spans="1:27" s="23" customFormat="1" ht="16.5" customHeight="1">
      <c r="A111" s="72">
        <v>21</v>
      </c>
      <c r="B111" s="41">
        <f t="shared" si="32"/>
        <v>9</v>
      </c>
      <c r="C111" s="41">
        <f t="shared" si="34"/>
        <v>1</v>
      </c>
      <c r="D111" s="41">
        <f t="shared" si="35"/>
        <v>0</v>
      </c>
      <c r="E111" s="41">
        <f t="shared" si="36"/>
        <v>0</v>
      </c>
      <c r="F111" s="57" t="str">
        <f t="shared" si="37"/>
        <v>TRAMO ESTACIÓN INTERMEDIA LA VICTORIA A ESTACION DE RETORNO JUAN REY ALTERNATIVA 1</v>
      </c>
      <c r="G111" s="57" t="str">
        <f t="shared" si="38"/>
        <v>COMPONENTE ELECTROMECANICO - LA VICTORIA - JUAN REY</v>
      </c>
      <c r="H111" s="57" t="str">
        <f t="shared" si="39"/>
        <v>COMPONENTE ELECTROMECANICO</v>
      </c>
      <c r="I111" s="412">
        <f t="shared" si="33"/>
        <v>9001000000</v>
      </c>
      <c r="J111" s="377" t="s">
        <v>100</v>
      </c>
      <c r="K111" s="42"/>
      <c r="L111" s="43" t="s">
        <v>323</v>
      </c>
      <c r="M111" s="44"/>
      <c r="N111" s="78"/>
      <c r="O111" s="278"/>
      <c r="P111" s="395"/>
      <c r="Q111" s="107"/>
      <c r="R111" s="107"/>
      <c r="S111" s="362"/>
      <c r="T111" s="107"/>
      <c r="U111" s="3"/>
      <c r="V111" s="69">
        <f>+Z111</f>
        <v>42106902475.714836</v>
      </c>
      <c r="W111" s="3"/>
      <c r="X111" s="408"/>
      <c r="Y111" s="365">
        <f t="shared" si="40"/>
        <v>42106902475.714836</v>
      </c>
      <c r="Z111" s="365">
        <f t="shared" si="41"/>
        <v>42106902475.714836</v>
      </c>
      <c r="AA111" s="365">
        <f t="shared" si="42"/>
        <v>42106902475.714836</v>
      </c>
    </row>
    <row r="112" spans="1:27" s="280" customFormat="1" ht="16.5" customHeight="1">
      <c r="A112" s="292"/>
      <c r="B112" s="41">
        <f t="shared" si="32"/>
        <v>9</v>
      </c>
      <c r="C112" s="41">
        <f t="shared" si="34"/>
        <v>1</v>
      </c>
      <c r="D112" s="41">
        <f t="shared" si="35"/>
        <v>1</v>
      </c>
      <c r="E112" s="41">
        <f t="shared" si="36"/>
        <v>0</v>
      </c>
      <c r="F112" s="57" t="str">
        <f t="shared" si="37"/>
        <v>TRAMO ESTACIÓN INTERMEDIA LA VICTORIA A ESTACION DE RETORNO JUAN REY ALTERNATIVA 1</v>
      </c>
      <c r="G112" s="57" t="str">
        <f t="shared" si="38"/>
        <v>COMPONENTE ELECTROMECANICO - LA VICTORIA - JUAN REY</v>
      </c>
      <c r="H112" s="57" t="str">
        <f t="shared" si="39"/>
        <v>COMPONENTE ELECTROMECANICO</v>
      </c>
      <c r="I112" s="412">
        <f t="shared" si="33"/>
        <v>9001001000</v>
      </c>
      <c r="J112" s="377" t="s">
        <v>100</v>
      </c>
      <c r="K112" s="285"/>
      <c r="L112" s="43"/>
      <c r="M112" s="43" t="s">
        <v>125</v>
      </c>
      <c r="N112" s="78"/>
      <c r="O112" s="396"/>
      <c r="P112" s="397"/>
      <c r="Q112" s="107"/>
      <c r="R112" s="107"/>
      <c r="S112" s="362"/>
      <c r="T112" s="107"/>
      <c r="U112" s="69">
        <f>+AA112</f>
        <v>42106902475.714836</v>
      </c>
      <c r="V112" s="277"/>
      <c r="W112" s="277"/>
      <c r="X112" s="408"/>
      <c r="Y112" s="365">
        <f t="shared" si="40"/>
        <v>38133791526.828682</v>
      </c>
      <c r="Z112" s="365">
        <f t="shared" si="41"/>
        <v>38133791526.828682</v>
      </c>
      <c r="AA112" s="365">
        <f t="shared" si="42"/>
        <v>42106902475.714836</v>
      </c>
    </row>
    <row r="113" spans="1:27" s="23" customFormat="1" ht="16.5" customHeight="1">
      <c r="A113" s="72">
        <v>22</v>
      </c>
      <c r="B113" s="41">
        <f t="shared" si="32"/>
        <v>9</v>
      </c>
      <c r="C113" s="41">
        <f t="shared" si="34"/>
        <v>1</v>
      </c>
      <c r="D113" s="41">
        <f t="shared" si="35"/>
        <v>1</v>
      </c>
      <c r="E113" s="41">
        <f t="shared" si="36"/>
        <v>1</v>
      </c>
      <c r="F113" s="57" t="str">
        <f t="shared" si="37"/>
        <v>TRAMO ESTACIÓN INTERMEDIA LA VICTORIA A ESTACION DE RETORNO JUAN REY ALTERNATIVA 1</v>
      </c>
      <c r="G113" s="57" t="str">
        <f t="shared" si="38"/>
        <v>COMPONENTE ELECTROMECANICO - LA VICTORIA - JUAN REY</v>
      </c>
      <c r="H113" s="57" t="str">
        <f t="shared" si="39"/>
        <v>COMPONENTE ELECTROMECANICO</v>
      </c>
      <c r="I113" s="412">
        <f t="shared" si="33"/>
        <v>9001001001</v>
      </c>
      <c r="J113" s="377" t="s">
        <v>100</v>
      </c>
      <c r="K113" s="39"/>
      <c r="L113" s="43"/>
      <c r="M113" s="43"/>
      <c r="N113" s="76" t="str">
        <f>+Cantidades!H81</f>
        <v>Proyecto de ingeniería</v>
      </c>
      <c r="O113" s="114" t="str">
        <f>+Cantidades!I81</f>
        <v>gbl</v>
      </c>
      <c r="P113" s="115">
        <f>+Cantidades!J81</f>
        <v>1</v>
      </c>
      <c r="Q113" s="107">
        <f>+Memoria!AX102</f>
        <v>920622.23076923075</v>
      </c>
      <c r="R113" s="107">
        <f t="shared" ref="R113:R120" si="55">+P113*Q113</f>
        <v>920622.23076923075</v>
      </c>
      <c r="S113" s="108">
        <f t="shared" ref="S113:S120" si="56">+T113</f>
        <v>3973110948.8861542</v>
      </c>
      <c r="T113" s="108">
        <f t="shared" ref="T113:T120" si="57">+R113*$S$5</f>
        <v>3973110948.8861542</v>
      </c>
      <c r="U113" s="3"/>
      <c r="V113" s="3"/>
      <c r="W113" s="3"/>
      <c r="X113" s="408"/>
      <c r="Y113" s="365">
        <f t="shared" si="40"/>
        <v>28210053635.191883</v>
      </c>
      <c r="Z113" s="365">
        <f t="shared" si="41"/>
        <v>28210053635.191883</v>
      </c>
      <c r="AA113" s="365">
        <f t="shared" si="42"/>
        <v>38133791526.828682</v>
      </c>
    </row>
    <row r="114" spans="1:27" s="23" customFormat="1" ht="16.5" customHeight="1">
      <c r="A114" s="72">
        <v>21</v>
      </c>
      <c r="B114" s="41">
        <f t="shared" ref="B114:B127" si="58">+IF(K114="",B113,B113+1)</f>
        <v>9</v>
      </c>
      <c r="C114" s="41">
        <f t="shared" si="34"/>
        <v>1</v>
      </c>
      <c r="D114" s="41">
        <f t="shared" si="35"/>
        <v>1</v>
      </c>
      <c r="E114" s="41">
        <f t="shared" si="36"/>
        <v>2</v>
      </c>
      <c r="F114" s="57" t="str">
        <f t="shared" si="37"/>
        <v>TRAMO ESTACIÓN INTERMEDIA LA VICTORIA A ESTACION DE RETORNO JUAN REY ALTERNATIVA 1</v>
      </c>
      <c r="G114" s="57" t="str">
        <f t="shared" si="38"/>
        <v>COMPONENTE ELECTROMECANICO - LA VICTORIA - JUAN REY</v>
      </c>
      <c r="H114" s="57" t="str">
        <f t="shared" si="39"/>
        <v>COMPONENTE ELECTROMECANICO</v>
      </c>
      <c r="I114" s="412">
        <f t="shared" ref="I114:I127" si="59">+E114+D114*1000+C114*1000000+B114*1000000000</f>
        <v>9001001002</v>
      </c>
      <c r="J114" s="377" t="s">
        <v>100</v>
      </c>
      <c r="K114" s="42"/>
      <c r="L114" s="43"/>
      <c r="M114" s="43"/>
      <c r="N114" s="76" t="str">
        <f>+Cantidades!H82</f>
        <v>Suministro de estación motriz</v>
      </c>
      <c r="O114" s="114" t="str">
        <f>+Cantidades!I82</f>
        <v>un</v>
      </c>
      <c r="P114" s="115">
        <f>+Cantidades!J82</f>
        <v>1</v>
      </c>
      <c r="Q114" s="107">
        <f>+Memoria!AX103</f>
        <v>2299461.0099999998</v>
      </c>
      <c r="R114" s="107">
        <f t="shared" si="55"/>
        <v>2299461.0099999998</v>
      </c>
      <c r="S114" s="108">
        <f t="shared" si="56"/>
        <v>9923737891.6367989</v>
      </c>
      <c r="T114" s="108">
        <f t="shared" si="57"/>
        <v>9923737891.6367989</v>
      </c>
      <c r="U114" s="3"/>
      <c r="V114" s="3"/>
      <c r="W114" s="3"/>
      <c r="X114" s="408"/>
      <c r="Y114" s="365">
        <f t="shared" si="40"/>
        <v>23840740521.991882</v>
      </c>
      <c r="Z114" s="365">
        <f t="shared" si="41"/>
        <v>23840740521.991882</v>
      </c>
      <c r="AA114" s="365">
        <f t="shared" si="42"/>
        <v>28210053635.191883</v>
      </c>
    </row>
    <row r="115" spans="1:27" s="23" customFormat="1" ht="16.5" customHeight="1">
      <c r="A115" s="72">
        <v>22</v>
      </c>
      <c r="B115" s="41">
        <f t="shared" si="58"/>
        <v>9</v>
      </c>
      <c r="C115" s="41">
        <f t="shared" ref="C115:C127" si="60">+IF(B115=B114,IF(L115="",C114,C114+1),0)</f>
        <v>1</v>
      </c>
      <c r="D115" s="41">
        <f t="shared" ref="D115:D127" si="61">+IF(C115=C114,IF(M115="",D114,D114+1),0)</f>
        <v>1</v>
      </c>
      <c r="E115" s="41">
        <f t="shared" ref="E115:E127" si="62">+IF(D115=D114,IF(N115="",E114,E114+1),0)</f>
        <v>3</v>
      </c>
      <c r="F115" s="57" t="str">
        <f t="shared" ref="F115:F127" si="63">+IF(K115="",F114,K115)</f>
        <v>TRAMO ESTACIÓN INTERMEDIA LA VICTORIA A ESTACION DE RETORNO JUAN REY ALTERNATIVA 1</v>
      </c>
      <c r="G115" s="57" t="str">
        <f t="shared" ref="G115:G127" si="64">+IF(L115="",G114,L115)</f>
        <v>COMPONENTE ELECTROMECANICO - LA VICTORIA - JUAN REY</v>
      </c>
      <c r="H115" s="57" t="str">
        <f t="shared" ref="H115:H127" si="65">+IF(G115=G114,IF(M115="",H114,M115),H116)</f>
        <v>COMPONENTE ELECTROMECANICO</v>
      </c>
      <c r="I115" s="412">
        <f t="shared" si="59"/>
        <v>9001001003</v>
      </c>
      <c r="J115" s="377" t="s">
        <v>100</v>
      </c>
      <c r="K115" s="39"/>
      <c r="L115" s="43"/>
      <c r="M115" s="43"/>
      <c r="N115" s="76" t="str">
        <f>+Cantidades!H83</f>
        <v>Suministro de estación retorno</v>
      </c>
      <c r="O115" s="114" t="str">
        <f>+Cantidades!I83</f>
        <v>un</v>
      </c>
      <c r="P115" s="115">
        <f>+Cantidades!J83</f>
        <v>1</v>
      </c>
      <c r="Q115" s="107">
        <f>+Memoria!AX104</f>
        <v>1012427.5000000001</v>
      </c>
      <c r="R115" s="107">
        <f t="shared" si="55"/>
        <v>1012427.5000000001</v>
      </c>
      <c r="S115" s="108">
        <f t="shared" si="56"/>
        <v>4369313113.2000008</v>
      </c>
      <c r="T115" s="108">
        <f t="shared" si="57"/>
        <v>4369313113.2000008</v>
      </c>
      <c r="U115" s="3"/>
      <c r="V115" s="3"/>
      <c r="W115" s="3"/>
      <c r="X115" s="408"/>
      <c r="Y115" s="365">
        <f t="shared" ref="Y115:Y120" si="66">+IF(C118&gt;C119,T118,Y116+T117)</f>
        <v>23276499217.032379</v>
      </c>
      <c r="Z115" s="365">
        <f t="shared" ref="Z115:Z120" si="67">+IF(D117&gt;D118,T117,Z116+T117)</f>
        <v>23276499217.032379</v>
      </c>
      <c r="AA115" s="365">
        <f t="shared" ref="AA115:AA120" si="68">+IF(E116&gt;E117,T116,AA116+T116)</f>
        <v>23840740521.991882</v>
      </c>
    </row>
    <row r="116" spans="1:27" s="23" customFormat="1" ht="16.5" customHeight="1">
      <c r="A116" s="72">
        <v>21</v>
      </c>
      <c r="B116" s="41">
        <f t="shared" si="58"/>
        <v>9</v>
      </c>
      <c r="C116" s="41">
        <f t="shared" si="60"/>
        <v>1</v>
      </c>
      <c r="D116" s="41">
        <f t="shared" si="61"/>
        <v>1</v>
      </c>
      <c r="E116" s="41">
        <f t="shared" si="62"/>
        <v>4</v>
      </c>
      <c r="F116" s="57" t="str">
        <f t="shared" si="63"/>
        <v>TRAMO ESTACIÓN INTERMEDIA LA VICTORIA A ESTACION DE RETORNO JUAN REY ALTERNATIVA 1</v>
      </c>
      <c r="G116" s="57" t="str">
        <f t="shared" si="64"/>
        <v>COMPONENTE ELECTROMECANICO - LA VICTORIA - JUAN REY</v>
      </c>
      <c r="H116" s="57" t="str">
        <f t="shared" si="65"/>
        <v>COMPONENTE ELECTROMECANICO</v>
      </c>
      <c r="I116" s="412">
        <f t="shared" si="59"/>
        <v>9001001004</v>
      </c>
      <c r="J116" s="377" t="s">
        <v>100</v>
      </c>
      <c r="K116" s="42"/>
      <c r="L116" s="43"/>
      <c r="M116" s="43"/>
      <c r="N116" s="76" t="str">
        <f>+Cantidades!H84</f>
        <v>Suministro del sistema de almacenamiento de cabinas</v>
      </c>
      <c r="O116" s="114" t="str">
        <f>+Cantidades!I84</f>
        <v>un</v>
      </c>
      <c r="P116" s="115">
        <f>+Cantidades!J84</f>
        <v>1</v>
      </c>
      <c r="Q116" s="107">
        <f>+Memoria!AX105</f>
        <v>130742.1553404102</v>
      </c>
      <c r="R116" s="107">
        <f t="shared" si="55"/>
        <v>130742.1553404102</v>
      </c>
      <c r="S116" s="108">
        <f t="shared" si="56"/>
        <v>564241304.9595015</v>
      </c>
      <c r="T116" s="108">
        <f t="shared" si="57"/>
        <v>564241304.9595015</v>
      </c>
      <c r="U116" s="3"/>
      <c r="V116" s="3"/>
      <c r="W116" s="3"/>
      <c r="X116" s="408"/>
      <c r="Y116" s="365">
        <f t="shared" si="66"/>
        <v>12441687191.317863</v>
      </c>
      <c r="Z116" s="365">
        <f t="shared" si="67"/>
        <v>12441687191.317863</v>
      </c>
      <c r="AA116" s="365">
        <f t="shared" si="68"/>
        <v>23276499217.032379</v>
      </c>
    </row>
    <row r="117" spans="1:27" s="23" customFormat="1" ht="16.5" customHeight="1">
      <c r="A117" s="72">
        <v>22</v>
      </c>
      <c r="B117" s="41">
        <f t="shared" si="58"/>
        <v>9</v>
      </c>
      <c r="C117" s="41">
        <f t="shared" si="60"/>
        <v>1</v>
      </c>
      <c r="D117" s="41">
        <f t="shared" si="61"/>
        <v>1</v>
      </c>
      <c r="E117" s="41">
        <f t="shared" si="62"/>
        <v>5</v>
      </c>
      <c r="F117" s="57" t="str">
        <f t="shared" si="63"/>
        <v>TRAMO ESTACIÓN INTERMEDIA LA VICTORIA A ESTACION DE RETORNO JUAN REY ALTERNATIVA 1</v>
      </c>
      <c r="G117" s="57" t="str">
        <f t="shared" si="64"/>
        <v>COMPONENTE ELECTROMECANICO - LA VICTORIA - JUAN REY</v>
      </c>
      <c r="H117" s="57" t="str">
        <f t="shared" si="65"/>
        <v>COMPONENTE ELECTROMECANICO</v>
      </c>
      <c r="I117" s="412">
        <f t="shared" si="59"/>
        <v>9001001005</v>
      </c>
      <c r="J117" s="377" t="s">
        <v>100</v>
      </c>
      <c r="K117" s="39"/>
      <c r="L117" s="43"/>
      <c r="M117" s="43"/>
      <c r="N117" s="76" t="str">
        <f>+Cantidades!H85</f>
        <v>Suministro de equipamiento de línea (incl. señalización y varios)</v>
      </c>
      <c r="O117" s="114" t="str">
        <f>+Cantidades!I85</f>
        <v>gbl</v>
      </c>
      <c r="P117" s="115">
        <f>+Cantidades!J85</f>
        <v>1</v>
      </c>
      <c r="Q117" s="107">
        <f>+Memoria!AX106</f>
        <v>2510568.9081939613</v>
      </c>
      <c r="R117" s="107">
        <f t="shared" si="55"/>
        <v>2510568.9081939613</v>
      </c>
      <c r="S117" s="108">
        <f t="shared" si="56"/>
        <v>10834812025.714516</v>
      </c>
      <c r="T117" s="108">
        <f t="shared" si="57"/>
        <v>10834812025.714516</v>
      </c>
      <c r="U117" s="3"/>
      <c r="V117" s="3"/>
      <c r="W117" s="3"/>
      <c r="X117" s="408"/>
      <c r="Y117" s="365">
        <f t="shared" si="66"/>
        <v>6731717725.0422096</v>
      </c>
      <c r="Z117" s="365">
        <f t="shared" si="67"/>
        <v>6731717725.0422096</v>
      </c>
      <c r="AA117" s="365">
        <f t="shared" si="68"/>
        <v>12441687191.317863</v>
      </c>
    </row>
    <row r="118" spans="1:27" s="23" customFormat="1" ht="16.5" customHeight="1">
      <c r="A118" s="72">
        <v>21</v>
      </c>
      <c r="B118" s="41">
        <f t="shared" si="58"/>
        <v>9</v>
      </c>
      <c r="C118" s="41">
        <f t="shared" si="60"/>
        <v>1</v>
      </c>
      <c r="D118" s="41">
        <f t="shared" si="61"/>
        <v>1</v>
      </c>
      <c r="E118" s="41">
        <f t="shared" si="62"/>
        <v>6</v>
      </c>
      <c r="F118" s="57" t="str">
        <f t="shared" si="63"/>
        <v>TRAMO ESTACIÓN INTERMEDIA LA VICTORIA A ESTACION DE RETORNO JUAN REY ALTERNATIVA 1</v>
      </c>
      <c r="G118" s="57" t="str">
        <f t="shared" si="64"/>
        <v>COMPONENTE ELECTROMECANICO - LA VICTORIA - JUAN REY</v>
      </c>
      <c r="H118" s="57" t="str">
        <f t="shared" si="65"/>
        <v>COMPONENTE ELECTROMECANICO</v>
      </c>
      <c r="I118" s="412">
        <f t="shared" si="59"/>
        <v>9001001006</v>
      </c>
      <c r="J118" s="377" t="s">
        <v>100</v>
      </c>
      <c r="K118" s="42"/>
      <c r="L118" s="43"/>
      <c r="M118" s="43"/>
      <c r="N118" s="76" t="str">
        <f>+Cantidades!H86</f>
        <v>Suministro de vehículos (incl. Sistema de comunicación, iluminación, etc)</v>
      </c>
      <c r="O118" s="114" t="str">
        <f>+Cantidades!I86</f>
        <v>un</v>
      </c>
      <c r="P118" s="115">
        <f>+Cantidades!J86</f>
        <v>41</v>
      </c>
      <c r="Q118" s="107">
        <f>+Memoria!AX107</f>
        <v>32270.128452049921</v>
      </c>
      <c r="R118" s="107">
        <f t="shared" si="55"/>
        <v>1323075.2665340467</v>
      </c>
      <c r="S118" s="108">
        <f t="shared" si="56"/>
        <v>5709969466.2756548</v>
      </c>
      <c r="T118" s="108">
        <f t="shared" si="57"/>
        <v>5709969466.2756548</v>
      </c>
      <c r="U118" s="3"/>
      <c r="V118" s="3"/>
      <c r="W118" s="3"/>
      <c r="X118" s="408"/>
      <c r="Y118" s="365">
        <f t="shared" si="66"/>
        <v>3266899931.1222095</v>
      </c>
      <c r="Z118" s="365">
        <f t="shared" si="67"/>
        <v>3266899931.1222095</v>
      </c>
      <c r="AA118" s="365">
        <f t="shared" si="68"/>
        <v>6731717725.0422096</v>
      </c>
    </row>
    <row r="119" spans="1:27" s="23" customFormat="1" ht="16.5" customHeight="1">
      <c r="A119" s="72">
        <v>22</v>
      </c>
      <c r="B119" s="41">
        <f t="shared" si="58"/>
        <v>9</v>
      </c>
      <c r="C119" s="41">
        <f t="shared" si="60"/>
        <v>1</v>
      </c>
      <c r="D119" s="41">
        <f t="shared" si="61"/>
        <v>1</v>
      </c>
      <c r="E119" s="41">
        <f t="shared" si="62"/>
        <v>7</v>
      </c>
      <c r="F119" s="57" t="str">
        <f t="shared" si="63"/>
        <v>TRAMO ESTACIÓN INTERMEDIA LA VICTORIA A ESTACION DE RETORNO JUAN REY ALTERNATIVA 1</v>
      </c>
      <c r="G119" s="57" t="str">
        <f t="shared" si="64"/>
        <v>COMPONENTE ELECTROMECANICO - LA VICTORIA - JUAN REY</v>
      </c>
      <c r="H119" s="57" t="str">
        <f t="shared" si="65"/>
        <v>COMPONENTE ELECTROMECANICO</v>
      </c>
      <c r="I119" s="412">
        <f t="shared" si="59"/>
        <v>9001001007</v>
      </c>
      <c r="J119" s="377" t="s">
        <v>100</v>
      </c>
      <c r="K119" s="39"/>
      <c r="L119" s="43"/>
      <c r="M119" s="43"/>
      <c r="N119" s="76" t="str">
        <f>+Cantidades!H87</f>
        <v>Transporte y distribución</v>
      </c>
      <c r="O119" s="114" t="str">
        <f>+Cantidades!I87</f>
        <v>gbl</v>
      </c>
      <c r="P119" s="115">
        <f>+Cantidades!J87</f>
        <v>1</v>
      </c>
      <c r="Q119" s="107">
        <f>+Memoria!AX108</f>
        <v>802844</v>
      </c>
      <c r="R119" s="107">
        <f t="shared" si="55"/>
        <v>802844</v>
      </c>
      <c r="S119" s="108">
        <f t="shared" si="56"/>
        <v>3464817793.9200001</v>
      </c>
      <c r="T119" s="108">
        <f t="shared" si="57"/>
        <v>3464817793.9200001</v>
      </c>
      <c r="U119" s="3"/>
      <c r="V119" s="3"/>
      <c r="W119" s="3"/>
      <c r="X119" s="408"/>
      <c r="Y119" s="365">
        <f t="shared" si="66"/>
        <v>0</v>
      </c>
      <c r="Z119" s="365">
        <f t="shared" si="67"/>
        <v>0</v>
      </c>
      <c r="AA119" s="365">
        <f t="shared" si="68"/>
        <v>3266899931.1222095</v>
      </c>
    </row>
    <row r="120" spans="1:27" s="23" customFormat="1" ht="16.5" customHeight="1">
      <c r="A120" s="72">
        <v>21</v>
      </c>
      <c r="B120" s="41">
        <f t="shared" si="58"/>
        <v>9</v>
      </c>
      <c r="C120" s="41">
        <f t="shared" si="60"/>
        <v>1</v>
      </c>
      <c r="D120" s="41">
        <f t="shared" si="61"/>
        <v>1</v>
      </c>
      <c r="E120" s="41">
        <f t="shared" si="62"/>
        <v>8</v>
      </c>
      <c r="F120" s="57" t="str">
        <f t="shared" si="63"/>
        <v>TRAMO ESTACIÓN INTERMEDIA LA VICTORIA A ESTACION DE RETORNO JUAN REY ALTERNATIVA 1</v>
      </c>
      <c r="G120" s="57" t="str">
        <f t="shared" si="64"/>
        <v>COMPONENTE ELECTROMECANICO - LA VICTORIA - JUAN REY</v>
      </c>
      <c r="H120" s="57" t="str">
        <f t="shared" si="65"/>
        <v>COMPONENTE ELECTROMECANICO</v>
      </c>
      <c r="I120" s="412">
        <f t="shared" si="59"/>
        <v>9001001008</v>
      </c>
      <c r="J120" s="377" t="s">
        <v>100</v>
      </c>
      <c r="K120" s="42"/>
      <c r="L120" s="43"/>
      <c r="M120" s="43"/>
      <c r="N120" s="76" t="str">
        <f>+Cantidades!H88</f>
        <v>Montaje y reglajes y pruebas previos a la puesta en marcha</v>
      </c>
      <c r="O120" s="114" t="str">
        <f>+Cantidades!I88</f>
        <v>gbl</v>
      </c>
      <c r="P120" s="115">
        <f>+Cantidades!J88</f>
        <v>1</v>
      </c>
      <c r="Q120" s="107">
        <f>+Memoria!AX109</f>
        <v>756983.81972764642</v>
      </c>
      <c r="R120" s="107">
        <f t="shared" si="55"/>
        <v>756983.81972764642</v>
      </c>
      <c r="S120" s="108">
        <f t="shared" si="56"/>
        <v>3266899931.1222095</v>
      </c>
      <c r="T120" s="108">
        <f t="shared" si="57"/>
        <v>3266899931.1222095</v>
      </c>
      <c r="U120" s="3"/>
      <c r="V120" s="3"/>
      <c r="W120" s="3"/>
      <c r="X120" s="408"/>
      <c r="Y120" s="365">
        <f t="shared" si="66"/>
        <v>0</v>
      </c>
      <c r="Z120" s="365">
        <f t="shared" si="67"/>
        <v>0</v>
      </c>
      <c r="AA120" s="365">
        <f t="shared" si="68"/>
        <v>0</v>
      </c>
    </row>
    <row r="121" spans="1:27" hidden="1">
      <c r="A121" s="52"/>
      <c r="B121" s="41">
        <f t="shared" si="58"/>
        <v>9</v>
      </c>
      <c r="C121" s="41">
        <f t="shared" si="60"/>
        <v>1</v>
      </c>
      <c r="D121" s="41">
        <f t="shared" si="61"/>
        <v>1</v>
      </c>
      <c r="E121" s="41">
        <f t="shared" si="62"/>
        <v>8</v>
      </c>
      <c r="F121" s="57" t="str">
        <f t="shared" si="63"/>
        <v>TRAMO ESTACIÓN INTERMEDIA LA VICTORIA A ESTACION DE RETORNO JUAN REY ALTERNATIVA 1</v>
      </c>
      <c r="G121" s="57" t="str">
        <f t="shared" si="64"/>
        <v>COMPONENTE ELECTROMECANICO - LA VICTORIA - JUAN REY</v>
      </c>
      <c r="H121" s="57" t="str">
        <f t="shared" si="65"/>
        <v>COMPONENTE ELECTROMECANICO</v>
      </c>
      <c r="I121" s="412">
        <f t="shared" si="59"/>
        <v>9001001008</v>
      </c>
      <c r="J121" s="290"/>
      <c r="K121" s="34"/>
      <c r="L121" s="33"/>
      <c r="M121" s="35"/>
      <c r="N121" s="35"/>
      <c r="O121" s="34"/>
      <c r="P121" s="119"/>
      <c r="Q121" s="120"/>
      <c r="R121" s="120"/>
      <c r="S121" s="121"/>
      <c r="T121" s="121"/>
      <c r="U121" s="36"/>
      <c r="V121" s="36"/>
      <c r="W121" s="36"/>
      <c r="X121" s="36"/>
      <c r="Y121" s="365"/>
      <c r="Z121" s="365"/>
      <c r="AA121" s="365"/>
    </row>
    <row r="122" spans="1:27" hidden="1">
      <c r="A122" s="52"/>
      <c r="B122" s="41">
        <f t="shared" si="58"/>
        <v>9</v>
      </c>
      <c r="C122" s="41">
        <f t="shared" si="60"/>
        <v>1</v>
      </c>
      <c r="D122" s="41">
        <f t="shared" si="61"/>
        <v>1</v>
      </c>
      <c r="E122" s="41">
        <f t="shared" si="62"/>
        <v>8</v>
      </c>
      <c r="F122" s="57" t="str">
        <f t="shared" si="63"/>
        <v>TRAMO ESTACIÓN INTERMEDIA LA VICTORIA A ESTACION DE RETORNO JUAN REY ALTERNATIVA 1</v>
      </c>
      <c r="G122" s="57" t="str">
        <f t="shared" si="64"/>
        <v>COMPONENTE ELECTROMECANICO - LA VICTORIA - JUAN REY</v>
      </c>
      <c r="H122" s="57" t="str">
        <f t="shared" si="65"/>
        <v>COMPONENTE ELECTROMECANICO</v>
      </c>
      <c r="I122" s="412">
        <f t="shared" si="59"/>
        <v>9001001008</v>
      </c>
      <c r="J122" s="290"/>
      <c r="K122" s="34"/>
      <c r="L122" s="33"/>
      <c r="M122" s="35"/>
      <c r="N122" s="35"/>
      <c r="O122" s="34"/>
      <c r="P122" s="119"/>
      <c r="Q122" s="120"/>
      <c r="R122" s="120"/>
      <c r="S122" s="121"/>
      <c r="T122" s="121"/>
      <c r="U122" s="36"/>
      <c r="V122" s="36"/>
      <c r="W122" s="36"/>
      <c r="X122" s="36"/>
      <c r="Y122" s="365"/>
      <c r="Z122" s="365"/>
      <c r="AA122" s="365"/>
    </row>
    <row r="123" spans="1:27" ht="15.95" hidden="1" customHeight="1">
      <c r="A123" s="52"/>
      <c r="B123" s="41">
        <f t="shared" si="58"/>
        <v>9</v>
      </c>
      <c r="C123" s="41">
        <f t="shared" si="60"/>
        <v>1</v>
      </c>
      <c r="D123" s="41">
        <f t="shared" si="61"/>
        <v>1</v>
      </c>
      <c r="E123" s="41">
        <f t="shared" si="62"/>
        <v>8</v>
      </c>
      <c r="F123" s="57" t="str">
        <f t="shared" si="63"/>
        <v>TRAMO ESTACIÓN INTERMEDIA LA VICTORIA A ESTACION DE RETORNO JUAN REY ALTERNATIVA 1</v>
      </c>
      <c r="G123" s="57" t="str">
        <f t="shared" si="64"/>
        <v>COMPONENTE ELECTROMECANICO - LA VICTORIA - JUAN REY</v>
      </c>
      <c r="H123" s="57" t="str">
        <f t="shared" si="65"/>
        <v>COMPONENTE ELECTROMECANICO</v>
      </c>
      <c r="I123" s="412">
        <f t="shared" si="59"/>
        <v>9001001008</v>
      </c>
      <c r="J123" s="290"/>
      <c r="K123" s="282"/>
      <c r="L123" s="89"/>
      <c r="N123" s="66"/>
      <c r="O123" s="66"/>
      <c r="P123" s="66"/>
      <c r="Q123" s="66"/>
      <c r="R123" s="66"/>
      <c r="T123" s="66"/>
      <c r="Y123" s="365"/>
      <c r="Z123" s="365"/>
      <c r="AA123" s="365"/>
    </row>
    <row r="124" spans="1:27" s="51" customFormat="1" hidden="1">
      <c r="A124" s="24"/>
      <c r="B124" s="41">
        <f t="shared" si="58"/>
        <v>9</v>
      </c>
      <c r="C124" s="41">
        <f t="shared" si="60"/>
        <v>1</v>
      </c>
      <c r="D124" s="41">
        <f t="shared" si="61"/>
        <v>1</v>
      </c>
      <c r="E124" s="41">
        <f t="shared" si="62"/>
        <v>8</v>
      </c>
      <c r="F124" s="57" t="str">
        <f t="shared" si="63"/>
        <v>TRAMO ESTACIÓN INTERMEDIA LA VICTORIA A ESTACION DE RETORNO JUAN REY ALTERNATIVA 1</v>
      </c>
      <c r="G124" s="57" t="str">
        <f t="shared" si="64"/>
        <v>COMPONENTE ELECTROMECANICO - LA VICTORIA - JUAN REY</v>
      </c>
      <c r="H124" s="57" t="str">
        <f t="shared" si="65"/>
        <v>COMPONENTE ELECTROMECANICO</v>
      </c>
      <c r="I124" s="412">
        <f t="shared" si="59"/>
        <v>9001001008</v>
      </c>
      <c r="J124" s="379"/>
      <c r="K124" s="66"/>
      <c r="L124" s="23"/>
      <c r="S124" s="124"/>
      <c r="X124" s="70"/>
      <c r="Y124" s="365"/>
      <c r="Z124" s="365"/>
      <c r="AA124" s="365"/>
    </row>
    <row r="125" spans="1:27" s="51" customFormat="1" ht="17.100000000000001" hidden="1" customHeight="1">
      <c r="A125" s="24"/>
      <c r="B125" s="41">
        <f t="shared" si="58"/>
        <v>9</v>
      </c>
      <c r="C125" s="41">
        <f t="shared" si="60"/>
        <v>1</v>
      </c>
      <c r="D125" s="41">
        <f t="shared" si="61"/>
        <v>1</v>
      </c>
      <c r="E125" s="41">
        <f t="shared" si="62"/>
        <v>8</v>
      </c>
      <c r="F125" s="57" t="str">
        <f t="shared" si="63"/>
        <v>TRAMO ESTACIÓN INTERMEDIA LA VICTORIA A ESTACION DE RETORNO JUAN REY ALTERNATIVA 1</v>
      </c>
      <c r="G125" s="57" t="str">
        <f t="shared" si="64"/>
        <v>COMPONENTE ELECTROMECANICO - LA VICTORIA - JUAN REY</v>
      </c>
      <c r="H125" s="57" t="str">
        <f t="shared" si="65"/>
        <v>COMPONENTE ELECTROMECANICO</v>
      </c>
      <c r="I125" s="412">
        <f t="shared" si="59"/>
        <v>9001001008</v>
      </c>
      <c r="J125" s="378" t="s">
        <v>95</v>
      </c>
      <c r="K125" s="22"/>
      <c r="L125" s="296"/>
      <c r="S125" s="124"/>
      <c r="X125" s="70"/>
      <c r="Y125" s="23"/>
      <c r="Z125" s="23"/>
    </row>
    <row r="126" spans="1:27" s="51" customFormat="1" ht="17.100000000000001" hidden="1" customHeight="1">
      <c r="A126" s="24"/>
      <c r="B126" s="41">
        <f t="shared" si="58"/>
        <v>9</v>
      </c>
      <c r="C126" s="41">
        <f t="shared" si="60"/>
        <v>1</v>
      </c>
      <c r="D126" s="41">
        <f t="shared" si="61"/>
        <v>1</v>
      </c>
      <c r="E126" s="41">
        <f t="shared" si="62"/>
        <v>8</v>
      </c>
      <c r="F126" s="57" t="str">
        <f t="shared" si="63"/>
        <v>TRAMO ESTACIÓN INTERMEDIA LA VICTORIA A ESTACION DE RETORNO JUAN REY ALTERNATIVA 1</v>
      </c>
      <c r="G126" s="57" t="str">
        <f t="shared" si="64"/>
        <v>COMPONENTE ELECTROMECANICO - LA VICTORIA - JUAN REY</v>
      </c>
      <c r="H126" s="57" t="str">
        <f t="shared" si="65"/>
        <v>COMPONENTE ELECTROMECANICO</v>
      </c>
      <c r="I126" s="412">
        <f t="shared" si="59"/>
        <v>9001001008</v>
      </c>
      <c r="J126" s="378" t="s">
        <v>94</v>
      </c>
      <c r="K126" s="22"/>
      <c r="L126" s="296"/>
      <c r="S126" s="124"/>
      <c r="X126" s="70"/>
      <c r="Y126" s="23"/>
      <c r="Z126" s="23"/>
    </row>
    <row r="127" spans="1:27" s="51" customFormat="1" ht="17.100000000000001" hidden="1" customHeight="1">
      <c r="A127" s="24"/>
      <c r="B127" s="41">
        <f t="shared" si="58"/>
        <v>9</v>
      </c>
      <c r="C127" s="41">
        <f t="shared" si="60"/>
        <v>1</v>
      </c>
      <c r="D127" s="41">
        <f t="shared" si="61"/>
        <v>1</v>
      </c>
      <c r="E127" s="41">
        <f t="shared" si="62"/>
        <v>8</v>
      </c>
      <c r="F127" s="57" t="str">
        <f t="shared" si="63"/>
        <v>TRAMO ESTACIÓN INTERMEDIA LA VICTORIA A ESTACION DE RETORNO JUAN REY ALTERNATIVA 1</v>
      </c>
      <c r="G127" s="57" t="str">
        <f t="shared" si="64"/>
        <v>COMPONENTE ELECTROMECANICO - LA VICTORIA - JUAN REY</v>
      </c>
      <c r="H127" s="57" t="str">
        <f t="shared" si="65"/>
        <v>COMPONENTE ELECTROMECANICO</v>
      </c>
      <c r="I127" s="412">
        <f t="shared" si="59"/>
        <v>9001001008</v>
      </c>
      <c r="J127" s="378" t="s">
        <v>96</v>
      </c>
      <c r="K127" s="22"/>
      <c r="L127" s="296"/>
      <c r="S127" s="124"/>
      <c r="X127" s="70"/>
      <c r="Y127" s="23"/>
      <c r="Z127" s="23"/>
    </row>
    <row r="128" spans="1:27" ht="17.100000000000001" hidden="1" customHeight="1">
      <c r="J128" s="378" t="s">
        <v>97</v>
      </c>
      <c r="K128" s="22"/>
      <c r="L128" s="296"/>
      <c r="N128" s="66"/>
      <c r="O128" s="66"/>
      <c r="P128" s="66"/>
      <c r="Q128" s="66"/>
      <c r="R128" s="66"/>
      <c r="T128" s="66"/>
    </row>
    <row r="129" spans="1:26" ht="17.100000000000001" customHeight="1">
      <c r="J129" s="378" t="s">
        <v>98</v>
      </c>
      <c r="K129" s="22"/>
      <c r="L129" s="296"/>
      <c r="N129" s="66"/>
      <c r="O129" s="66"/>
      <c r="P129" s="66"/>
      <c r="Q129" s="66"/>
      <c r="R129" s="66"/>
      <c r="T129" s="66"/>
    </row>
    <row r="130" spans="1:26" s="51" customFormat="1" ht="17.100000000000001" customHeight="1">
      <c r="A130" s="24"/>
      <c r="B130" s="9"/>
      <c r="C130" s="9"/>
      <c r="D130" s="9"/>
      <c r="E130" s="9"/>
      <c r="F130" s="29"/>
      <c r="G130" s="9"/>
      <c r="H130" s="9"/>
      <c r="I130" s="305"/>
      <c r="J130" s="378" t="s">
        <v>99</v>
      </c>
      <c r="K130" s="22"/>
      <c r="L130" s="296"/>
      <c r="S130" s="124"/>
      <c r="X130" s="70"/>
      <c r="Y130" s="23"/>
      <c r="Z130" s="23"/>
    </row>
    <row r="131" spans="1:26" ht="17.100000000000001" customHeight="1">
      <c r="J131" s="378" t="s">
        <v>102</v>
      </c>
      <c r="K131" s="22"/>
      <c r="L131" s="296"/>
      <c r="N131" s="422" t="s">
        <v>5</v>
      </c>
      <c r="O131" s="428"/>
      <c r="P131" s="429"/>
      <c r="Q131" s="429"/>
      <c r="R131" s="430" t="s">
        <v>297</v>
      </c>
      <c r="S131" s="424" t="s">
        <v>298</v>
      </c>
      <c r="T131" s="410"/>
      <c r="U131" s="64"/>
      <c r="V131" s="64"/>
      <c r="W131" s="64"/>
      <c r="X131" s="410"/>
    </row>
    <row r="132" spans="1:26" ht="17.100000000000001" customHeight="1">
      <c r="J132" s="378" t="s">
        <v>101</v>
      </c>
      <c r="K132" s="22"/>
      <c r="L132" s="296"/>
      <c r="N132" s="416"/>
      <c r="O132" s="417"/>
      <c r="P132" s="418"/>
      <c r="Q132" s="126"/>
      <c r="R132" s="425"/>
      <c r="S132" s="425"/>
      <c r="T132" s="426"/>
      <c r="U132" s="75"/>
    </row>
    <row r="133" spans="1:26" ht="11.25" customHeight="1">
      <c r="J133" s="450" t="s">
        <v>100</v>
      </c>
      <c r="K133" s="22"/>
      <c r="L133" s="296"/>
      <c r="N133" s="35" t="str">
        <f t="shared" ref="N133:N141" si="69">+VLOOKUP(J125,$J$6:$O$458,2,)</f>
        <v>TRAMO PORTAL 20 DE JULIO A ESTACIÓN INTERMEDIA LA VICTORIA ALTERNATIVA 1</v>
      </c>
      <c r="O133" s="419"/>
      <c r="P133" s="421"/>
      <c r="Q133" s="121"/>
      <c r="R133" s="427">
        <f t="shared" ref="R133:R141" si="70">+SUMIF($J$6:$J$121,J125,$R$6:$R$121)</f>
        <v>12884940.367873956</v>
      </c>
      <c r="S133" s="413">
        <f t="shared" ref="S133:S141" si="71">+SUMIF($J$6:$J$121,J125,$T$6:$T$121)</f>
        <v>55607279446.826279</v>
      </c>
      <c r="T133" s="410"/>
      <c r="U133" s="291"/>
      <c r="V133" s="291"/>
      <c r="W133" s="291">
        <v>55607279446.826279</v>
      </c>
      <c r="X133" s="410"/>
    </row>
    <row r="134" spans="1:26">
      <c r="N134" s="35" t="str">
        <f t="shared" si="69"/>
        <v>TRAMO PORTAL 20 DE JULIO A ESTACIÓN INTERMEDIA LA VICTORIA ALTERNATIVA 4</v>
      </c>
      <c r="O134" s="419"/>
      <c r="P134" s="421"/>
      <c r="Q134" s="121"/>
      <c r="R134" s="427">
        <f t="shared" si="70"/>
        <v>13404803.517786605</v>
      </c>
      <c r="S134" s="413">
        <f t="shared" si="71"/>
        <v>57850842445.641304</v>
      </c>
      <c r="T134" s="410"/>
      <c r="U134" s="291"/>
      <c r="V134" s="291"/>
      <c r="W134" s="291">
        <v>57850842445.641304</v>
      </c>
      <c r="X134" s="410"/>
    </row>
    <row r="135" spans="1:26">
      <c r="N135" s="35" t="str">
        <f t="shared" si="69"/>
        <v>TRAMO PORTAL 20 DE JULIO A ESTACIÓN INTERMEDIA LA VICTORIA ALTERNATIVA 6</v>
      </c>
      <c r="O135" s="419"/>
      <c r="P135" s="415"/>
      <c r="Q135" s="415"/>
      <c r="R135" s="427">
        <f t="shared" si="70"/>
        <v>13425827.810725326</v>
      </c>
      <c r="S135" s="414">
        <f t="shared" si="71"/>
        <v>57941576566.191078</v>
      </c>
      <c r="T135" s="410"/>
      <c r="U135" s="291"/>
      <c r="V135" s="291"/>
      <c r="W135" s="291">
        <v>57941576566.191078</v>
      </c>
      <c r="X135" s="410"/>
    </row>
    <row r="136" spans="1:26" ht="16.5" customHeight="1">
      <c r="N136" s="420" t="str">
        <f t="shared" si="69"/>
        <v>TRAMO ESTACIÓN INTERMEDIA LA VICTORIA A ESTACION DE RETORNO ALTAMIRA ALTERNATIVA 2</v>
      </c>
      <c r="O136" s="419"/>
      <c r="P136" s="415"/>
      <c r="Q136" s="415"/>
      <c r="R136" s="427">
        <f t="shared" si="70"/>
        <v>9014729.1029116772</v>
      </c>
      <c r="S136" s="413">
        <f t="shared" si="71"/>
        <v>38904686094.853867</v>
      </c>
      <c r="T136" s="410"/>
      <c r="U136" s="291"/>
      <c r="V136" s="291"/>
      <c r="W136" s="291">
        <v>28980948203.217064</v>
      </c>
      <c r="X136" s="410"/>
    </row>
    <row r="137" spans="1:26" ht="16.5" customHeight="1">
      <c r="M137" s="400"/>
      <c r="N137" s="420" t="str">
        <f t="shared" si="69"/>
        <v>TRAMO ESTACIÓN INTERMEDIA LA VICTORIA A ESTACION DE RETORNO ALTAMIRA ALTERNATIVA 3</v>
      </c>
      <c r="O137" s="419"/>
      <c r="P137" s="415"/>
      <c r="Q137" s="415"/>
      <c r="R137" s="427">
        <f t="shared" si="70"/>
        <v>9237247.4702613149</v>
      </c>
      <c r="S137" s="413">
        <f t="shared" si="71"/>
        <v>39865004162.457352</v>
      </c>
      <c r="T137" s="410"/>
      <c r="U137" s="291"/>
      <c r="V137" s="291"/>
      <c r="W137" s="291">
        <v>39865004162.457352</v>
      </c>
      <c r="X137" s="410"/>
    </row>
    <row r="138" spans="1:26" ht="16.5" customHeight="1">
      <c r="M138" s="280"/>
      <c r="N138" s="420" t="str">
        <f t="shared" si="69"/>
        <v>TRAMO ESTACIÓN INTERMEDIA LA VICTORIA A ESTACION DE RETORNO ALTAMIRA ALTERNATIVA 5</v>
      </c>
      <c r="O138" s="419"/>
      <c r="P138" s="415"/>
      <c r="Q138" s="415"/>
      <c r="R138" s="427">
        <f t="shared" si="70"/>
        <v>8732054.830166338</v>
      </c>
      <c r="S138" s="414">
        <f t="shared" si="71"/>
        <v>37684754389.452263</v>
      </c>
      <c r="T138" s="410"/>
      <c r="U138" s="291"/>
      <c r="V138" s="291"/>
      <c r="W138" s="291">
        <v>37684754389.452263</v>
      </c>
      <c r="X138" s="410"/>
    </row>
    <row r="139" spans="1:26" ht="16.5" customHeight="1">
      <c r="M139" s="400"/>
      <c r="N139" s="420" t="str">
        <f t="shared" si="69"/>
        <v>TRAMO ESTACIÓN INTERMEDIA LA VICTORIA A ESTACION DE RETORNO JUAN REY ALTERNATIVA 3</v>
      </c>
      <c r="O139" s="419"/>
      <c r="P139" s="415"/>
      <c r="Q139" s="415"/>
      <c r="R139" s="427">
        <f t="shared" si="70"/>
        <v>10943628.268668782</v>
      </c>
      <c r="S139" s="413">
        <f t="shared" si="71"/>
        <v>47229197646.528496</v>
      </c>
      <c r="T139" s="410"/>
      <c r="U139" s="291"/>
      <c r="V139" s="291"/>
      <c r="W139" s="291">
        <v>47229197646.528496</v>
      </c>
      <c r="X139" s="410"/>
    </row>
    <row r="140" spans="1:26" ht="16.5" customHeight="1">
      <c r="M140" s="400"/>
      <c r="N140" s="420" t="str">
        <f t="shared" si="69"/>
        <v>TRAMO ESTACIÓN INTERMEDIA LA VICTORIA A ESTACION DE RETORNO JUAN REY ALTERNATIVA 2</v>
      </c>
      <c r="O140" s="419"/>
      <c r="P140" s="421"/>
      <c r="Q140" s="121"/>
      <c r="R140" s="427">
        <f t="shared" si="70"/>
        <v>10492636.357877599</v>
      </c>
      <c r="S140" s="413">
        <f t="shared" si="71"/>
        <v>45282860876.965195</v>
      </c>
      <c r="T140" s="410"/>
      <c r="U140" s="291"/>
      <c r="V140" s="291"/>
      <c r="W140" s="291">
        <v>45282860876.965195</v>
      </c>
      <c r="X140" s="410"/>
    </row>
    <row r="141" spans="1:26" ht="16.5" customHeight="1">
      <c r="M141" s="400"/>
      <c r="N141" s="420" t="str">
        <f t="shared" si="69"/>
        <v>TRAMO ESTACIÓN INTERMEDIA LA VICTORIA A ESTACION DE RETORNO JUAN REY ALTERNATIVA 1</v>
      </c>
      <c r="O141" s="419"/>
      <c r="P141" s="421"/>
      <c r="Q141" s="121"/>
      <c r="R141" s="427">
        <f t="shared" si="70"/>
        <v>9756724.8905652948</v>
      </c>
      <c r="S141" s="413">
        <f t="shared" si="71"/>
        <v>42106902475.714836</v>
      </c>
      <c r="T141" s="410"/>
      <c r="U141" s="291"/>
      <c r="V141" s="291"/>
      <c r="W141" s="291">
        <v>42106902475.714836</v>
      </c>
      <c r="X141" s="410"/>
    </row>
    <row r="142" spans="1:26">
      <c r="M142" s="400"/>
    </row>
    <row r="143" spans="1:26" hidden="1">
      <c r="M143" s="400"/>
      <c r="T143" s="124">
        <f>+SUM(T6:T128)</f>
        <v>422473104104.63068</v>
      </c>
      <c r="U143" s="124">
        <f>+SUM(U6:U128)</f>
        <v>422473104104.63068</v>
      </c>
      <c r="V143" s="124">
        <f>+SUM(V6:V128)</f>
        <v>422473104104.63068</v>
      </c>
      <c r="W143" s="124">
        <f>+SUM(W6:W128)</f>
        <v>422473104104.63068</v>
      </c>
      <c r="X143" s="365"/>
    </row>
    <row r="144" spans="1:26">
      <c r="M144" s="400"/>
    </row>
    <row r="145" spans="13:13">
      <c r="M145" s="400"/>
    </row>
    <row r="146" spans="13:13">
      <c r="M146" s="400"/>
    </row>
    <row r="147" spans="13:13">
      <c r="M147" s="400"/>
    </row>
  </sheetData>
  <autoFilter ref="A5:AB141"/>
  <mergeCells count="1">
    <mergeCell ref="K4:N4"/>
  </mergeCells>
  <printOptions horizontalCentered="1"/>
  <pageMargins left="0.51181102362204722" right="0.51181102362204722" top="0.74803149606299213" bottom="0.7480314960629921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zoomScale="70" zoomScaleNormal="70" zoomScaleSheetLayoutView="85" workbookViewId="0">
      <pane xSplit="3" ySplit="8" topLeftCell="D72" activePane="bottomRight" state="frozen"/>
      <selection activeCell="C1" sqref="C1"/>
      <selection pane="topRight" activeCell="C1" sqref="C1"/>
      <selection pane="bottomLeft" activeCell="C1" sqref="C1"/>
      <selection pane="bottomRight" activeCell="D85" sqref="D85"/>
    </sheetView>
  </sheetViews>
  <sheetFormatPr baseColWidth="10" defaultColWidth="11.42578125" defaultRowHeight="15.75"/>
  <cols>
    <col min="1" max="2" width="21.140625" style="127" customWidth="1"/>
    <col min="3" max="3" width="18.7109375" style="178" customWidth="1"/>
    <col min="4" max="4" width="18.7109375" style="127" customWidth="1"/>
    <col min="5" max="5" width="22.28515625" style="127" customWidth="1"/>
    <col min="6" max="6" width="7" style="127" customWidth="1"/>
    <col min="7" max="7" width="12.140625" style="127" customWidth="1"/>
    <col min="8" max="8" width="57" style="181" bestFit="1" customWidth="1"/>
    <col min="9" max="9" width="10.28515625" style="127" bestFit="1" customWidth="1"/>
    <col min="10" max="10" width="16.85546875" style="182" customWidth="1"/>
    <col min="11" max="11" width="34.7109375" style="127" customWidth="1"/>
    <col min="12" max="12" width="21.42578125" style="127" customWidth="1"/>
    <col min="13" max="13" width="8.140625" style="127" bestFit="1" customWidth="1"/>
    <col min="14" max="16384" width="11.42578125" style="127"/>
  </cols>
  <sheetData>
    <row r="1" spans="1:12" ht="70.5" customHeight="1">
      <c r="A1" s="454" t="s">
        <v>132</v>
      </c>
      <c r="B1" s="455"/>
      <c r="C1" s="455"/>
      <c r="D1" s="455"/>
      <c r="E1" s="455"/>
      <c r="F1" s="455"/>
      <c r="G1" s="455"/>
      <c r="H1" s="455"/>
      <c r="I1" s="455"/>
      <c r="J1" s="455"/>
      <c r="K1" s="456"/>
      <c r="L1" s="457"/>
    </row>
    <row r="2" spans="1:12" ht="15.75" customHeight="1">
      <c r="A2" s="128" t="s">
        <v>8</v>
      </c>
      <c r="B2" s="460" t="s">
        <v>133</v>
      </c>
      <c r="C2" s="461"/>
      <c r="D2" s="461"/>
      <c r="E2" s="461"/>
      <c r="F2" s="461"/>
      <c r="G2" s="461"/>
      <c r="H2" s="461"/>
      <c r="I2" s="461"/>
      <c r="J2" s="462"/>
      <c r="K2" s="129" t="s">
        <v>74</v>
      </c>
      <c r="L2" s="458"/>
    </row>
    <row r="3" spans="1:12" ht="15.75" customHeight="1">
      <c r="A3" s="130" t="s">
        <v>134</v>
      </c>
      <c r="B3" s="463"/>
      <c r="C3" s="464"/>
      <c r="D3" s="464"/>
      <c r="E3" s="464"/>
      <c r="F3" s="464"/>
      <c r="G3" s="464"/>
      <c r="H3" s="464"/>
      <c r="I3" s="464"/>
      <c r="J3" s="465"/>
      <c r="K3" s="131">
        <v>0</v>
      </c>
      <c r="L3" s="459"/>
    </row>
    <row r="4" spans="1:12" ht="15.75" customHeight="1">
      <c r="B4" s="132"/>
      <c r="C4" s="133"/>
      <c r="D4" s="132"/>
      <c r="E4" s="132"/>
      <c r="F4" s="134"/>
      <c r="G4" s="134"/>
      <c r="H4" s="135"/>
      <c r="I4" s="134"/>
      <c r="J4" s="136"/>
      <c r="K4" s="134"/>
      <c r="L4" s="134"/>
    </row>
    <row r="5" spans="1:12" ht="17.25" customHeight="1">
      <c r="A5" s="466" t="s">
        <v>135</v>
      </c>
      <c r="B5" s="467"/>
      <c r="C5" s="467"/>
      <c r="D5" s="467"/>
      <c r="E5" s="467"/>
      <c r="F5" s="467"/>
      <c r="G5" s="467"/>
      <c r="H5" s="467"/>
      <c r="I5" s="467"/>
      <c r="J5" s="467"/>
      <c r="K5" s="467"/>
      <c r="L5" s="468"/>
    </row>
    <row r="6" spans="1:12" ht="31.5" customHeight="1">
      <c r="A6" s="469" t="s">
        <v>136</v>
      </c>
      <c r="B6" s="469"/>
      <c r="C6" s="469"/>
      <c r="D6" s="470"/>
      <c r="E6" s="470"/>
      <c r="F6" s="470"/>
      <c r="G6" s="137" t="s">
        <v>8</v>
      </c>
      <c r="H6" s="471"/>
      <c r="I6" s="472"/>
      <c r="J6" s="138"/>
      <c r="K6" s="137" t="s">
        <v>137</v>
      </c>
      <c r="L6" s="139"/>
    </row>
    <row r="7" spans="1:12" ht="80.25" hidden="1" customHeight="1">
      <c r="A7" s="140" t="s">
        <v>138</v>
      </c>
      <c r="B7" s="140" t="s">
        <v>139</v>
      </c>
      <c r="C7" s="140" t="s">
        <v>140</v>
      </c>
      <c r="D7" s="140" t="s">
        <v>141</v>
      </c>
      <c r="E7" s="140" t="s">
        <v>142</v>
      </c>
      <c r="F7" s="140" t="s">
        <v>143</v>
      </c>
      <c r="G7" s="140" t="s">
        <v>144</v>
      </c>
      <c r="H7" s="140" t="s">
        <v>145</v>
      </c>
      <c r="I7" s="140" t="s">
        <v>6</v>
      </c>
      <c r="J7" s="141" t="s">
        <v>146</v>
      </c>
      <c r="K7" s="140" t="s">
        <v>147</v>
      </c>
      <c r="L7" s="140" t="s">
        <v>148</v>
      </c>
    </row>
    <row r="8" spans="1:12" ht="80.25" customHeight="1">
      <c r="A8" s="140" t="s">
        <v>149</v>
      </c>
      <c r="B8" s="140" t="s">
        <v>150</v>
      </c>
      <c r="C8" s="140" t="s">
        <v>55</v>
      </c>
      <c r="D8" s="140" t="s">
        <v>141</v>
      </c>
      <c r="E8" s="140" t="s">
        <v>142</v>
      </c>
      <c r="F8" s="140" t="s">
        <v>143</v>
      </c>
      <c r="G8" s="140" t="s">
        <v>144</v>
      </c>
      <c r="H8" s="140" t="s">
        <v>145</v>
      </c>
      <c r="I8" s="140" t="s">
        <v>6</v>
      </c>
      <c r="J8" s="141" t="s">
        <v>146</v>
      </c>
      <c r="K8" s="140" t="s">
        <v>147</v>
      </c>
      <c r="L8" s="140" t="s">
        <v>148</v>
      </c>
    </row>
    <row r="9" spans="1:12" s="147" customFormat="1" ht="30.75" customHeight="1">
      <c r="A9" s="142" t="s">
        <v>151</v>
      </c>
      <c r="B9" s="142" t="s">
        <v>152</v>
      </c>
      <c r="C9" s="143">
        <v>6</v>
      </c>
      <c r="D9" s="144" t="s">
        <v>153</v>
      </c>
      <c r="E9" s="144" t="s">
        <v>63</v>
      </c>
      <c r="F9" s="143">
        <v>1</v>
      </c>
      <c r="G9" s="145"/>
      <c r="H9" s="142" t="str">
        <f>+Memoria!B102</f>
        <v>Proyecto de ingeniería</v>
      </c>
      <c r="I9" s="145" t="s">
        <v>154</v>
      </c>
      <c r="J9" s="146">
        <v>1</v>
      </c>
      <c r="K9" s="145"/>
      <c r="L9" s="143"/>
    </row>
    <row r="10" spans="1:12" s="147" customFormat="1" ht="30.75" customHeight="1">
      <c r="A10" s="142" t="s">
        <v>151</v>
      </c>
      <c r="B10" s="142" t="s">
        <v>152</v>
      </c>
      <c r="C10" s="143">
        <v>6</v>
      </c>
      <c r="D10" s="144" t="s">
        <v>153</v>
      </c>
      <c r="E10" s="144" t="s">
        <v>63</v>
      </c>
      <c r="F10" s="143">
        <v>2</v>
      </c>
      <c r="G10" s="145"/>
      <c r="H10" s="142" t="str">
        <f>+Memoria!B103</f>
        <v>Suministro de estación motriz</v>
      </c>
      <c r="I10" s="145" t="s">
        <v>155</v>
      </c>
      <c r="J10" s="146">
        <v>1</v>
      </c>
      <c r="K10" s="145"/>
      <c r="L10" s="143"/>
    </row>
    <row r="11" spans="1:12" s="147" customFormat="1" ht="30.75" customHeight="1">
      <c r="A11" s="142" t="s">
        <v>151</v>
      </c>
      <c r="B11" s="142" t="s">
        <v>152</v>
      </c>
      <c r="C11" s="143">
        <v>6</v>
      </c>
      <c r="D11" s="144" t="s">
        <v>153</v>
      </c>
      <c r="E11" s="144" t="s">
        <v>63</v>
      </c>
      <c r="F11" s="143">
        <v>3</v>
      </c>
      <c r="G11" s="145"/>
      <c r="H11" s="142" t="str">
        <f>+Memoria!B104</f>
        <v>Suministro de estación retorno</v>
      </c>
      <c r="I11" s="145" t="s">
        <v>155</v>
      </c>
      <c r="J11" s="146">
        <v>1</v>
      </c>
      <c r="K11" s="145"/>
      <c r="L11" s="143"/>
    </row>
    <row r="12" spans="1:12" s="147" customFormat="1" ht="30.75" customHeight="1">
      <c r="A12" s="142" t="s">
        <v>151</v>
      </c>
      <c r="B12" s="142" t="s">
        <v>152</v>
      </c>
      <c r="C12" s="143">
        <v>6</v>
      </c>
      <c r="D12" s="144" t="s">
        <v>153</v>
      </c>
      <c r="E12" s="144" t="s">
        <v>63</v>
      </c>
      <c r="F12" s="143">
        <v>4</v>
      </c>
      <c r="G12" s="145"/>
      <c r="H12" s="142" t="str">
        <f>+Memoria!B105</f>
        <v>Suministro del sistema de almacenamiento de cabinas</v>
      </c>
      <c r="I12" s="145" t="s">
        <v>155</v>
      </c>
      <c r="J12" s="146">
        <v>1</v>
      </c>
      <c r="K12" s="145"/>
      <c r="L12" s="143"/>
    </row>
    <row r="13" spans="1:12" s="147" customFormat="1" ht="30.75" customHeight="1">
      <c r="A13" s="142" t="s">
        <v>151</v>
      </c>
      <c r="B13" s="142" t="s">
        <v>152</v>
      </c>
      <c r="C13" s="143">
        <v>6</v>
      </c>
      <c r="D13" s="144" t="s">
        <v>153</v>
      </c>
      <c r="E13" s="144" t="s">
        <v>63</v>
      </c>
      <c r="F13" s="143">
        <v>5</v>
      </c>
      <c r="G13" s="145"/>
      <c r="H13" s="142" t="str">
        <f>+Memoria!B106</f>
        <v>Suministro de equipamiento de línea (incl. señalización y varios)</v>
      </c>
      <c r="I13" s="145" t="s">
        <v>154</v>
      </c>
      <c r="J13" s="146">
        <v>1</v>
      </c>
      <c r="K13" s="145"/>
      <c r="L13" s="143"/>
    </row>
    <row r="14" spans="1:12" s="147" customFormat="1" ht="30.75" customHeight="1">
      <c r="A14" s="142" t="s">
        <v>151</v>
      </c>
      <c r="B14" s="142" t="s">
        <v>152</v>
      </c>
      <c r="C14" s="143">
        <v>6</v>
      </c>
      <c r="D14" s="144" t="s">
        <v>153</v>
      </c>
      <c r="E14" s="144" t="s">
        <v>63</v>
      </c>
      <c r="F14" s="143">
        <v>6</v>
      </c>
      <c r="G14" s="145"/>
      <c r="H14" s="142" t="str">
        <f>+Memoria!B107</f>
        <v>Suministro de vehículos (incl. Sistema de comunicación, iluminación, etc)</v>
      </c>
      <c r="I14" s="145" t="s">
        <v>3</v>
      </c>
      <c r="J14" s="146">
        <f>+Memoria!J30</f>
        <v>81</v>
      </c>
      <c r="K14" s="145"/>
      <c r="L14" s="143"/>
    </row>
    <row r="15" spans="1:12" s="147" customFormat="1" ht="30.75" customHeight="1">
      <c r="A15" s="142" t="s">
        <v>151</v>
      </c>
      <c r="B15" s="142" t="s">
        <v>152</v>
      </c>
      <c r="C15" s="143">
        <v>6</v>
      </c>
      <c r="D15" s="144" t="s">
        <v>153</v>
      </c>
      <c r="E15" s="144" t="s">
        <v>63</v>
      </c>
      <c r="F15" s="143">
        <v>7</v>
      </c>
      <c r="G15" s="145"/>
      <c r="H15" s="142" t="str">
        <f>+Memoria!B108</f>
        <v>Transporte y distribución</v>
      </c>
      <c r="I15" s="145" t="s">
        <v>154</v>
      </c>
      <c r="J15" s="146">
        <v>1</v>
      </c>
      <c r="K15" s="145"/>
      <c r="L15" s="143"/>
    </row>
    <row r="16" spans="1:12" s="147" customFormat="1" ht="30.75" customHeight="1">
      <c r="A16" s="142" t="s">
        <v>151</v>
      </c>
      <c r="B16" s="142" t="s">
        <v>152</v>
      </c>
      <c r="C16" s="143">
        <v>6</v>
      </c>
      <c r="D16" s="144" t="s">
        <v>153</v>
      </c>
      <c r="E16" s="144" t="s">
        <v>63</v>
      </c>
      <c r="F16" s="143">
        <v>8</v>
      </c>
      <c r="G16" s="145"/>
      <c r="H16" s="142" t="str">
        <f>+Memoria!B109</f>
        <v>Montaje y reglajes y pruebas previos a la puesta en marcha</v>
      </c>
      <c r="I16" s="145" t="s">
        <v>154</v>
      </c>
      <c r="J16" s="146">
        <v>1</v>
      </c>
      <c r="K16" s="145"/>
      <c r="L16" s="143"/>
    </row>
    <row r="17" spans="1:12" s="153" customFormat="1" ht="30.75" customHeight="1">
      <c r="A17" s="148" t="s">
        <v>151</v>
      </c>
      <c r="B17" s="148" t="s">
        <v>152</v>
      </c>
      <c r="C17" s="149">
        <v>6</v>
      </c>
      <c r="D17" s="150" t="s">
        <v>153</v>
      </c>
      <c r="E17" s="150" t="s">
        <v>63</v>
      </c>
      <c r="F17" s="149">
        <v>9</v>
      </c>
      <c r="G17" s="151"/>
      <c r="H17" s="148" t="str">
        <f>+Memoria!B110</f>
        <v>Obra civil (hormigón armado) de la parte electromecánica</v>
      </c>
      <c r="I17" s="151" t="s">
        <v>54</v>
      </c>
      <c r="J17" s="152">
        <f>+Memoria!J54+Memoria!J55+Memoria!J57</f>
        <v>1915</v>
      </c>
      <c r="K17" s="151"/>
      <c r="L17" s="149"/>
    </row>
    <row r="18" spans="1:12" s="147" customFormat="1" ht="30.75" customHeight="1">
      <c r="A18" s="142" t="s">
        <v>151</v>
      </c>
      <c r="B18" s="142" t="s">
        <v>152</v>
      </c>
      <c r="C18" s="143">
        <v>1</v>
      </c>
      <c r="D18" s="144" t="s">
        <v>153</v>
      </c>
      <c r="E18" s="144" t="s">
        <v>63</v>
      </c>
      <c r="F18" s="143">
        <v>1</v>
      </c>
      <c r="G18" s="145"/>
      <c r="H18" s="142" t="str">
        <f>+H9</f>
        <v>Proyecto de ingeniería</v>
      </c>
      <c r="I18" s="145" t="s">
        <v>154</v>
      </c>
      <c r="J18" s="146">
        <v>1</v>
      </c>
      <c r="K18" s="145"/>
      <c r="L18" s="143"/>
    </row>
    <row r="19" spans="1:12" s="147" customFormat="1" ht="30.75" customHeight="1">
      <c r="A19" s="142" t="s">
        <v>151</v>
      </c>
      <c r="B19" s="142" t="s">
        <v>152</v>
      </c>
      <c r="C19" s="143">
        <v>1</v>
      </c>
      <c r="D19" s="144" t="s">
        <v>153</v>
      </c>
      <c r="E19" s="144" t="s">
        <v>63</v>
      </c>
      <c r="F19" s="143">
        <v>2</v>
      </c>
      <c r="G19" s="145"/>
      <c r="H19" s="142" t="str">
        <f t="shared" ref="H19:H35" si="0">+H10</f>
        <v>Suministro de estación motriz</v>
      </c>
      <c r="I19" s="145" t="s">
        <v>3</v>
      </c>
      <c r="J19" s="146">
        <v>1</v>
      </c>
      <c r="K19" s="145"/>
      <c r="L19" s="143"/>
    </row>
    <row r="20" spans="1:12" s="147" customFormat="1" ht="30.75" customHeight="1">
      <c r="A20" s="142" t="s">
        <v>151</v>
      </c>
      <c r="B20" s="142" t="s">
        <v>152</v>
      </c>
      <c r="C20" s="143">
        <v>1</v>
      </c>
      <c r="D20" s="144" t="s">
        <v>153</v>
      </c>
      <c r="E20" s="144" t="s">
        <v>63</v>
      </c>
      <c r="F20" s="143">
        <v>3</v>
      </c>
      <c r="G20" s="145"/>
      <c r="H20" s="142" t="str">
        <f t="shared" si="0"/>
        <v>Suministro de estación retorno</v>
      </c>
      <c r="I20" s="145" t="s">
        <v>3</v>
      </c>
      <c r="J20" s="146">
        <v>1</v>
      </c>
      <c r="K20" s="145"/>
      <c r="L20" s="143"/>
    </row>
    <row r="21" spans="1:12" s="147" customFormat="1" ht="30.75" customHeight="1">
      <c r="A21" s="142" t="s">
        <v>151</v>
      </c>
      <c r="B21" s="142" t="s">
        <v>152</v>
      </c>
      <c r="C21" s="143">
        <v>1</v>
      </c>
      <c r="D21" s="144" t="s">
        <v>153</v>
      </c>
      <c r="E21" s="144" t="s">
        <v>63</v>
      </c>
      <c r="F21" s="143">
        <v>4</v>
      </c>
      <c r="G21" s="145"/>
      <c r="H21" s="142" t="str">
        <f t="shared" si="0"/>
        <v>Suministro del sistema de almacenamiento de cabinas</v>
      </c>
      <c r="I21" s="145" t="s">
        <v>3</v>
      </c>
      <c r="J21" s="146">
        <v>1</v>
      </c>
      <c r="K21" s="145"/>
      <c r="L21" s="143"/>
    </row>
    <row r="22" spans="1:12" s="147" customFormat="1" ht="30.75" customHeight="1">
      <c r="A22" s="142" t="s">
        <v>151</v>
      </c>
      <c r="B22" s="142" t="s">
        <v>152</v>
      </c>
      <c r="C22" s="143">
        <v>1</v>
      </c>
      <c r="D22" s="144" t="s">
        <v>153</v>
      </c>
      <c r="E22" s="144" t="s">
        <v>63</v>
      </c>
      <c r="F22" s="143">
        <v>5</v>
      </c>
      <c r="G22" s="145"/>
      <c r="H22" s="142" t="str">
        <f t="shared" si="0"/>
        <v>Suministro de equipamiento de línea (incl. señalización y varios)</v>
      </c>
      <c r="I22" s="145" t="s">
        <v>154</v>
      </c>
      <c r="J22" s="146">
        <v>1</v>
      </c>
      <c r="K22" s="145"/>
      <c r="L22" s="143"/>
    </row>
    <row r="23" spans="1:12" s="147" customFormat="1" ht="30.75" customHeight="1">
      <c r="A23" s="142" t="s">
        <v>151</v>
      </c>
      <c r="B23" s="142" t="s">
        <v>152</v>
      </c>
      <c r="C23" s="143">
        <v>1</v>
      </c>
      <c r="D23" s="144" t="s">
        <v>153</v>
      </c>
      <c r="E23" s="144" t="s">
        <v>63</v>
      </c>
      <c r="F23" s="143">
        <v>6</v>
      </c>
      <c r="G23" s="145"/>
      <c r="H23" s="142" t="str">
        <f t="shared" si="0"/>
        <v>Suministro de vehículos (incl. Sistema de comunicación, iluminación, etc)</v>
      </c>
      <c r="I23" s="145" t="s">
        <v>3</v>
      </c>
      <c r="J23" s="146">
        <f>+Memoria!O30</f>
        <v>78</v>
      </c>
      <c r="K23" s="145"/>
      <c r="L23" s="143"/>
    </row>
    <row r="24" spans="1:12" s="147" customFormat="1" ht="30.75" customHeight="1">
      <c r="A24" s="142" t="s">
        <v>151</v>
      </c>
      <c r="B24" s="142" t="s">
        <v>152</v>
      </c>
      <c r="C24" s="143">
        <v>1</v>
      </c>
      <c r="D24" s="144" t="s">
        <v>153</v>
      </c>
      <c r="E24" s="144" t="s">
        <v>63</v>
      </c>
      <c r="F24" s="143">
        <v>7</v>
      </c>
      <c r="G24" s="145"/>
      <c r="H24" s="142" t="str">
        <f t="shared" si="0"/>
        <v>Transporte y distribución</v>
      </c>
      <c r="I24" s="145" t="s">
        <v>154</v>
      </c>
      <c r="J24" s="146">
        <v>1</v>
      </c>
      <c r="K24" s="145"/>
      <c r="L24" s="143"/>
    </row>
    <row r="25" spans="1:12" s="147" customFormat="1" ht="30.75" customHeight="1">
      <c r="A25" s="142" t="s">
        <v>151</v>
      </c>
      <c r="B25" s="142" t="s">
        <v>152</v>
      </c>
      <c r="C25" s="143">
        <v>1</v>
      </c>
      <c r="D25" s="144" t="s">
        <v>153</v>
      </c>
      <c r="E25" s="144" t="s">
        <v>63</v>
      </c>
      <c r="F25" s="143">
        <v>8</v>
      </c>
      <c r="G25" s="145"/>
      <c r="H25" s="142" t="str">
        <f t="shared" si="0"/>
        <v>Montaje y reglajes y pruebas previos a la puesta en marcha</v>
      </c>
      <c r="I25" s="145" t="s">
        <v>154</v>
      </c>
      <c r="J25" s="146">
        <v>1</v>
      </c>
      <c r="K25" s="145"/>
      <c r="L25" s="143"/>
    </row>
    <row r="26" spans="1:12" s="147" customFormat="1" ht="30.75" customHeight="1">
      <c r="A26" s="142" t="s">
        <v>151</v>
      </c>
      <c r="B26" s="142" t="s">
        <v>152</v>
      </c>
      <c r="C26" s="143">
        <v>1</v>
      </c>
      <c r="D26" s="144" t="s">
        <v>153</v>
      </c>
      <c r="E26" s="144" t="s">
        <v>63</v>
      </c>
      <c r="F26" s="143">
        <v>9</v>
      </c>
      <c r="G26" s="145"/>
      <c r="H26" s="142" t="str">
        <f t="shared" si="0"/>
        <v>Obra civil (hormigón armado) de la parte electromecánica</v>
      </c>
      <c r="I26" s="145" t="s">
        <v>54</v>
      </c>
      <c r="J26" s="146">
        <f>+Memoria!O54+Memoria!O55+Memoria!O57</f>
        <v>1805</v>
      </c>
      <c r="K26" s="145"/>
      <c r="L26" s="143"/>
    </row>
    <row r="27" spans="1:12" s="147" customFormat="1" ht="30.75" customHeight="1">
      <c r="A27" s="142" t="s">
        <v>151</v>
      </c>
      <c r="B27" s="142" t="s">
        <v>152</v>
      </c>
      <c r="C27" s="143">
        <v>4</v>
      </c>
      <c r="D27" s="144" t="s">
        <v>153</v>
      </c>
      <c r="E27" s="144" t="s">
        <v>63</v>
      </c>
      <c r="F27" s="143">
        <v>1</v>
      </c>
      <c r="G27" s="145"/>
      <c r="H27" s="142" t="str">
        <f>+H18</f>
        <v>Proyecto de ingeniería</v>
      </c>
      <c r="I27" s="145" t="s">
        <v>154</v>
      </c>
      <c r="J27" s="146">
        <v>1</v>
      </c>
      <c r="K27" s="145"/>
      <c r="L27" s="143"/>
    </row>
    <row r="28" spans="1:12" s="147" customFormat="1" ht="30.75" customHeight="1">
      <c r="A28" s="142" t="s">
        <v>151</v>
      </c>
      <c r="B28" s="142" t="s">
        <v>152</v>
      </c>
      <c r="C28" s="143">
        <v>4</v>
      </c>
      <c r="D28" s="144" t="s">
        <v>153</v>
      </c>
      <c r="E28" s="144" t="s">
        <v>63</v>
      </c>
      <c r="F28" s="143">
        <v>2</v>
      </c>
      <c r="G28" s="145"/>
      <c r="H28" s="142" t="str">
        <f t="shared" si="0"/>
        <v>Suministro de estación motriz</v>
      </c>
      <c r="I28" s="145" t="s">
        <v>3</v>
      </c>
      <c r="J28" s="146">
        <v>1</v>
      </c>
      <c r="K28" s="145"/>
      <c r="L28" s="143"/>
    </row>
    <row r="29" spans="1:12" s="147" customFormat="1" ht="30.75" customHeight="1">
      <c r="A29" s="142" t="s">
        <v>151</v>
      </c>
      <c r="B29" s="142" t="s">
        <v>152</v>
      </c>
      <c r="C29" s="143">
        <v>4</v>
      </c>
      <c r="D29" s="144" t="s">
        <v>153</v>
      </c>
      <c r="E29" s="144" t="s">
        <v>63</v>
      </c>
      <c r="F29" s="143">
        <v>3</v>
      </c>
      <c r="G29" s="145"/>
      <c r="H29" s="142" t="str">
        <f t="shared" si="0"/>
        <v>Suministro de estación retorno</v>
      </c>
      <c r="I29" s="145" t="s">
        <v>3</v>
      </c>
      <c r="J29" s="146">
        <v>1</v>
      </c>
      <c r="K29" s="145"/>
      <c r="L29" s="143"/>
    </row>
    <row r="30" spans="1:12" s="147" customFormat="1" ht="30.75" customHeight="1">
      <c r="A30" s="142" t="s">
        <v>151</v>
      </c>
      <c r="B30" s="142" t="s">
        <v>152</v>
      </c>
      <c r="C30" s="143">
        <v>4</v>
      </c>
      <c r="D30" s="144" t="s">
        <v>153</v>
      </c>
      <c r="E30" s="144" t="s">
        <v>63</v>
      </c>
      <c r="F30" s="143">
        <v>4</v>
      </c>
      <c r="G30" s="145"/>
      <c r="H30" s="142" t="str">
        <f t="shared" si="0"/>
        <v>Suministro del sistema de almacenamiento de cabinas</v>
      </c>
      <c r="I30" s="145" t="s">
        <v>3</v>
      </c>
      <c r="J30" s="146">
        <v>1</v>
      </c>
      <c r="K30" s="145"/>
      <c r="L30" s="143"/>
    </row>
    <row r="31" spans="1:12" s="147" customFormat="1" ht="30.75" customHeight="1">
      <c r="A31" s="142" t="s">
        <v>151</v>
      </c>
      <c r="B31" s="142" t="s">
        <v>152</v>
      </c>
      <c r="C31" s="143">
        <v>4</v>
      </c>
      <c r="D31" s="144" t="s">
        <v>153</v>
      </c>
      <c r="E31" s="144" t="s">
        <v>63</v>
      </c>
      <c r="F31" s="143">
        <v>5</v>
      </c>
      <c r="G31" s="145"/>
      <c r="H31" s="142" t="str">
        <f t="shared" si="0"/>
        <v>Suministro de equipamiento de línea (incl. señalización y varios)</v>
      </c>
      <c r="I31" s="145" t="s">
        <v>154</v>
      </c>
      <c r="J31" s="146">
        <v>1</v>
      </c>
      <c r="K31" s="145"/>
      <c r="L31" s="143"/>
    </row>
    <row r="32" spans="1:12" s="147" customFormat="1" ht="30.75" customHeight="1">
      <c r="A32" s="142" t="s">
        <v>151</v>
      </c>
      <c r="B32" s="142" t="s">
        <v>152</v>
      </c>
      <c r="C32" s="143">
        <v>4</v>
      </c>
      <c r="D32" s="144" t="s">
        <v>153</v>
      </c>
      <c r="E32" s="144" t="s">
        <v>63</v>
      </c>
      <c r="F32" s="143">
        <v>6</v>
      </c>
      <c r="G32" s="145"/>
      <c r="H32" s="142" t="str">
        <f t="shared" si="0"/>
        <v>Suministro de vehículos (incl. Sistema de comunicación, iluminación, etc)</v>
      </c>
      <c r="I32" s="145" t="s">
        <v>3</v>
      </c>
      <c r="J32" s="146">
        <f>+Memoria!T30</f>
        <v>83</v>
      </c>
      <c r="K32" s="145"/>
      <c r="L32" s="143"/>
    </row>
    <row r="33" spans="1:12" s="147" customFormat="1" ht="30.75" customHeight="1">
      <c r="A33" s="142" t="s">
        <v>151</v>
      </c>
      <c r="B33" s="142" t="s">
        <v>152</v>
      </c>
      <c r="C33" s="143">
        <v>4</v>
      </c>
      <c r="D33" s="144" t="s">
        <v>153</v>
      </c>
      <c r="E33" s="144" t="s">
        <v>63</v>
      </c>
      <c r="F33" s="143">
        <v>7</v>
      </c>
      <c r="G33" s="145"/>
      <c r="H33" s="142" t="str">
        <f t="shared" si="0"/>
        <v>Transporte y distribución</v>
      </c>
      <c r="I33" s="145" t="s">
        <v>154</v>
      </c>
      <c r="J33" s="146">
        <v>1</v>
      </c>
      <c r="K33" s="145"/>
      <c r="L33" s="143"/>
    </row>
    <row r="34" spans="1:12" s="147" customFormat="1" ht="30.75" customHeight="1">
      <c r="A34" s="142" t="s">
        <v>151</v>
      </c>
      <c r="B34" s="142" t="s">
        <v>152</v>
      </c>
      <c r="C34" s="143">
        <v>4</v>
      </c>
      <c r="D34" s="144" t="s">
        <v>153</v>
      </c>
      <c r="E34" s="144" t="s">
        <v>63</v>
      </c>
      <c r="F34" s="143">
        <v>8</v>
      </c>
      <c r="G34" s="145"/>
      <c r="H34" s="142" t="str">
        <f t="shared" si="0"/>
        <v>Montaje y reglajes y pruebas previos a la puesta en marcha</v>
      </c>
      <c r="I34" s="145" t="s">
        <v>154</v>
      </c>
      <c r="J34" s="146">
        <v>1</v>
      </c>
      <c r="K34" s="145"/>
      <c r="L34" s="143"/>
    </row>
    <row r="35" spans="1:12" s="147" customFormat="1" ht="30.75" customHeight="1" thickBot="1">
      <c r="A35" s="154" t="s">
        <v>151</v>
      </c>
      <c r="B35" s="154" t="s">
        <v>152</v>
      </c>
      <c r="C35" s="155">
        <v>4</v>
      </c>
      <c r="D35" s="156" t="s">
        <v>153</v>
      </c>
      <c r="E35" s="156" t="s">
        <v>63</v>
      </c>
      <c r="F35" s="155">
        <v>9</v>
      </c>
      <c r="G35" s="157"/>
      <c r="H35" s="154" t="str">
        <f t="shared" si="0"/>
        <v>Obra civil (hormigón armado) de la parte electromecánica</v>
      </c>
      <c r="I35" s="157" t="s">
        <v>54</v>
      </c>
      <c r="J35" s="158">
        <f>+Memoria!T54+Memoria!T55+Memoria!T57</f>
        <v>1860</v>
      </c>
      <c r="K35" s="157"/>
      <c r="L35" s="155"/>
    </row>
    <row r="36" spans="1:12" ht="32.25" thickTop="1">
      <c r="A36" s="159" t="s">
        <v>152</v>
      </c>
      <c r="B36" s="159" t="s">
        <v>156</v>
      </c>
      <c r="C36" s="160">
        <v>2</v>
      </c>
      <c r="D36" s="161" t="s">
        <v>153</v>
      </c>
      <c r="E36" s="161" t="s">
        <v>63</v>
      </c>
      <c r="F36" s="160">
        <v>1</v>
      </c>
      <c r="G36" s="162"/>
      <c r="H36" s="163" t="str">
        <f>+H9</f>
        <v>Proyecto de ingeniería</v>
      </c>
      <c r="I36" s="164" t="s">
        <v>154</v>
      </c>
      <c r="J36" s="165">
        <v>1</v>
      </c>
      <c r="K36" s="162"/>
      <c r="L36" s="160"/>
    </row>
    <row r="37" spans="1:12" s="147" customFormat="1" ht="31.5">
      <c r="A37" s="166" t="s">
        <v>152</v>
      </c>
      <c r="B37" s="166" t="s">
        <v>156</v>
      </c>
      <c r="C37" s="143">
        <v>2</v>
      </c>
      <c r="D37" s="144" t="s">
        <v>153</v>
      </c>
      <c r="E37" s="144" t="s">
        <v>63</v>
      </c>
      <c r="F37" s="143">
        <v>2</v>
      </c>
      <c r="G37" s="145"/>
      <c r="H37" s="142" t="str">
        <f t="shared" ref="H37:H89" si="1">+H10</f>
        <v>Suministro de estación motriz</v>
      </c>
      <c r="I37" s="145" t="s">
        <v>3</v>
      </c>
      <c r="J37" s="146">
        <v>1</v>
      </c>
      <c r="K37" s="145"/>
      <c r="L37" s="143"/>
    </row>
    <row r="38" spans="1:12" ht="31.5">
      <c r="A38" s="166" t="s">
        <v>152</v>
      </c>
      <c r="B38" s="166" t="s">
        <v>156</v>
      </c>
      <c r="C38" s="143">
        <v>2</v>
      </c>
      <c r="D38" s="144" t="s">
        <v>153</v>
      </c>
      <c r="E38" s="144" t="s">
        <v>63</v>
      </c>
      <c r="F38" s="143">
        <v>3</v>
      </c>
      <c r="G38" s="145"/>
      <c r="H38" s="142" t="str">
        <f t="shared" si="1"/>
        <v>Suministro de estación retorno</v>
      </c>
      <c r="I38" s="145" t="s">
        <v>3</v>
      </c>
      <c r="J38" s="146">
        <v>1</v>
      </c>
      <c r="K38" s="167"/>
      <c r="L38" s="168"/>
    </row>
    <row r="39" spans="1:12" ht="31.5">
      <c r="A39" s="166" t="s">
        <v>152</v>
      </c>
      <c r="B39" s="166" t="s">
        <v>156</v>
      </c>
      <c r="C39" s="143">
        <v>2</v>
      </c>
      <c r="D39" s="144" t="s">
        <v>153</v>
      </c>
      <c r="E39" s="144" t="s">
        <v>63</v>
      </c>
      <c r="F39" s="143">
        <v>4</v>
      </c>
      <c r="G39" s="145"/>
      <c r="H39" s="142" t="str">
        <f t="shared" si="1"/>
        <v>Suministro del sistema de almacenamiento de cabinas</v>
      </c>
      <c r="I39" s="145" t="s">
        <v>3</v>
      </c>
      <c r="J39" s="146">
        <v>1</v>
      </c>
      <c r="K39" s="167"/>
      <c r="L39" s="168"/>
    </row>
    <row r="40" spans="1:12" ht="31.5">
      <c r="A40" s="166" t="s">
        <v>152</v>
      </c>
      <c r="B40" s="166" t="s">
        <v>156</v>
      </c>
      <c r="C40" s="143">
        <v>2</v>
      </c>
      <c r="D40" s="144" t="s">
        <v>153</v>
      </c>
      <c r="E40" s="144" t="s">
        <v>63</v>
      </c>
      <c r="F40" s="143">
        <v>5</v>
      </c>
      <c r="G40" s="145"/>
      <c r="H40" s="142" t="str">
        <f t="shared" si="1"/>
        <v>Suministro de equipamiento de línea (incl. señalización y varios)</v>
      </c>
      <c r="I40" s="145" t="s">
        <v>154</v>
      </c>
      <c r="J40" s="146">
        <v>1</v>
      </c>
      <c r="K40" s="167"/>
      <c r="L40" s="168"/>
    </row>
    <row r="41" spans="1:12" ht="31.5">
      <c r="A41" s="166" t="s">
        <v>152</v>
      </c>
      <c r="B41" s="166" t="s">
        <v>156</v>
      </c>
      <c r="C41" s="143">
        <v>2</v>
      </c>
      <c r="D41" s="144" t="s">
        <v>153</v>
      </c>
      <c r="E41" s="144" t="s">
        <v>63</v>
      </c>
      <c r="F41" s="143">
        <v>6</v>
      </c>
      <c r="G41" s="145"/>
      <c r="H41" s="142" t="str">
        <f t="shared" si="1"/>
        <v>Suministro de vehículos (incl. Sistema de comunicación, iluminación, etc)</v>
      </c>
      <c r="I41" s="145" t="s">
        <v>3</v>
      </c>
      <c r="J41" s="146">
        <f>+Memoria!Y30</f>
        <v>38</v>
      </c>
      <c r="K41" s="167"/>
      <c r="L41" s="169"/>
    </row>
    <row r="42" spans="1:12" ht="31.5">
      <c r="A42" s="166" t="s">
        <v>152</v>
      </c>
      <c r="B42" s="166" t="s">
        <v>156</v>
      </c>
      <c r="C42" s="143">
        <v>2</v>
      </c>
      <c r="D42" s="144" t="s">
        <v>153</v>
      </c>
      <c r="E42" s="144" t="s">
        <v>63</v>
      </c>
      <c r="F42" s="143">
        <v>7</v>
      </c>
      <c r="G42" s="145"/>
      <c r="H42" s="142" t="str">
        <f t="shared" si="1"/>
        <v>Transporte y distribución</v>
      </c>
      <c r="I42" s="145" t="s">
        <v>154</v>
      </c>
      <c r="J42" s="146">
        <v>1</v>
      </c>
      <c r="K42" s="167"/>
      <c r="L42" s="169"/>
    </row>
    <row r="43" spans="1:12" ht="31.5">
      <c r="A43" s="166" t="s">
        <v>152</v>
      </c>
      <c r="B43" s="166" t="s">
        <v>156</v>
      </c>
      <c r="C43" s="143">
        <v>2</v>
      </c>
      <c r="D43" s="144" t="s">
        <v>153</v>
      </c>
      <c r="E43" s="144" t="s">
        <v>63</v>
      </c>
      <c r="F43" s="143">
        <v>8</v>
      </c>
      <c r="G43" s="145"/>
      <c r="H43" s="142" t="str">
        <f t="shared" si="1"/>
        <v>Montaje y reglajes y pruebas previos a la puesta en marcha</v>
      </c>
      <c r="I43" s="145" t="s">
        <v>154</v>
      </c>
      <c r="J43" s="146">
        <v>1</v>
      </c>
      <c r="K43" s="167"/>
      <c r="L43" s="169"/>
    </row>
    <row r="44" spans="1:12" ht="31.5">
      <c r="A44" s="170" t="s">
        <v>152</v>
      </c>
      <c r="B44" s="170" t="s">
        <v>156</v>
      </c>
      <c r="C44" s="155">
        <v>2</v>
      </c>
      <c r="D44" s="156" t="s">
        <v>153</v>
      </c>
      <c r="E44" s="156" t="s">
        <v>63</v>
      </c>
      <c r="F44" s="155">
        <v>9</v>
      </c>
      <c r="G44" s="171"/>
      <c r="H44" s="154" t="str">
        <f t="shared" si="1"/>
        <v>Obra civil (hormigón armado) de la parte electromecánica</v>
      </c>
      <c r="I44" s="157" t="s">
        <v>54</v>
      </c>
      <c r="J44" s="158">
        <f>+Memoria!Y54+Memoria!Y55+Memoria!Y57</f>
        <v>1350</v>
      </c>
      <c r="K44" s="171"/>
      <c r="L44" s="172"/>
    </row>
    <row r="45" spans="1:12" ht="31.5">
      <c r="A45" s="173" t="s">
        <v>152</v>
      </c>
      <c r="B45" s="173" t="s">
        <v>156</v>
      </c>
      <c r="C45" s="174">
        <v>5</v>
      </c>
      <c r="D45" s="175" t="s">
        <v>153</v>
      </c>
      <c r="E45" s="175" t="s">
        <v>63</v>
      </c>
      <c r="F45" s="174">
        <v>1</v>
      </c>
      <c r="G45" s="176"/>
      <c r="H45" s="173" t="str">
        <f>+H18</f>
        <v>Proyecto de ingeniería</v>
      </c>
      <c r="I45" s="145" t="s">
        <v>154</v>
      </c>
      <c r="J45" s="146">
        <v>1</v>
      </c>
      <c r="K45" s="176"/>
      <c r="L45" s="174"/>
    </row>
    <row r="46" spans="1:12" s="147" customFormat="1" ht="31.5">
      <c r="A46" s="166" t="s">
        <v>152</v>
      </c>
      <c r="B46" s="166" t="s">
        <v>156</v>
      </c>
      <c r="C46" s="143">
        <v>5</v>
      </c>
      <c r="D46" s="144" t="s">
        <v>153</v>
      </c>
      <c r="E46" s="144" t="s">
        <v>63</v>
      </c>
      <c r="F46" s="143">
        <v>2</v>
      </c>
      <c r="G46" s="145"/>
      <c r="H46" s="142" t="str">
        <f t="shared" si="1"/>
        <v>Suministro de estación motriz</v>
      </c>
      <c r="I46" s="145" t="s">
        <v>3</v>
      </c>
      <c r="J46" s="146">
        <v>1</v>
      </c>
      <c r="K46" s="145"/>
      <c r="L46" s="143"/>
    </row>
    <row r="47" spans="1:12" ht="31.5">
      <c r="A47" s="166" t="s">
        <v>152</v>
      </c>
      <c r="B47" s="166" t="s">
        <v>156</v>
      </c>
      <c r="C47" s="143">
        <v>5</v>
      </c>
      <c r="D47" s="144" t="s">
        <v>153</v>
      </c>
      <c r="E47" s="144" t="s">
        <v>63</v>
      </c>
      <c r="F47" s="143">
        <v>3</v>
      </c>
      <c r="G47" s="145"/>
      <c r="H47" s="142" t="str">
        <f t="shared" si="1"/>
        <v>Suministro de estación retorno</v>
      </c>
      <c r="I47" s="145" t="s">
        <v>3</v>
      </c>
      <c r="J47" s="146">
        <v>1</v>
      </c>
      <c r="K47" s="167"/>
      <c r="L47" s="168"/>
    </row>
    <row r="48" spans="1:12" ht="31.5">
      <c r="A48" s="166" t="s">
        <v>152</v>
      </c>
      <c r="B48" s="166" t="s">
        <v>156</v>
      </c>
      <c r="C48" s="143">
        <v>5</v>
      </c>
      <c r="D48" s="144" t="s">
        <v>153</v>
      </c>
      <c r="E48" s="144" t="s">
        <v>63</v>
      </c>
      <c r="F48" s="143">
        <v>4</v>
      </c>
      <c r="G48" s="145"/>
      <c r="H48" s="142" t="str">
        <f t="shared" si="1"/>
        <v>Suministro del sistema de almacenamiento de cabinas</v>
      </c>
      <c r="I48" s="145" t="s">
        <v>3</v>
      </c>
      <c r="J48" s="146">
        <v>1</v>
      </c>
      <c r="K48" s="167"/>
      <c r="L48" s="168"/>
    </row>
    <row r="49" spans="1:12" ht="31.5">
      <c r="A49" s="166" t="s">
        <v>152</v>
      </c>
      <c r="B49" s="166" t="s">
        <v>156</v>
      </c>
      <c r="C49" s="143">
        <v>5</v>
      </c>
      <c r="D49" s="144" t="s">
        <v>153</v>
      </c>
      <c r="E49" s="144" t="s">
        <v>63</v>
      </c>
      <c r="F49" s="143">
        <v>5</v>
      </c>
      <c r="G49" s="145"/>
      <c r="H49" s="142" t="str">
        <f t="shared" si="1"/>
        <v>Suministro de equipamiento de línea (incl. señalización y varios)</v>
      </c>
      <c r="I49" s="145" t="s">
        <v>154</v>
      </c>
      <c r="J49" s="146">
        <v>1</v>
      </c>
      <c r="K49" s="167"/>
      <c r="L49" s="168"/>
    </row>
    <row r="50" spans="1:12" ht="31.5">
      <c r="A50" s="166" t="s">
        <v>152</v>
      </c>
      <c r="B50" s="166" t="s">
        <v>156</v>
      </c>
      <c r="C50" s="143">
        <v>5</v>
      </c>
      <c r="D50" s="144" t="s">
        <v>153</v>
      </c>
      <c r="E50" s="144" t="s">
        <v>63</v>
      </c>
      <c r="F50" s="143">
        <v>6</v>
      </c>
      <c r="G50" s="145"/>
      <c r="H50" s="142" t="str">
        <f t="shared" si="1"/>
        <v>Suministro de vehículos (incl. Sistema de comunicación, iluminación, etc)</v>
      </c>
      <c r="I50" s="145" t="s">
        <v>3</v>
      </c>
      <c r="J50" s="146">
        <f>+Memoria!AD30</f>
        <v>35</v>
      </c>
      <c r="K50" s="167"/>
      <c r="L50" s="169"/>
    </row>
    <row r="51" spans="1:12" ht="31.5">
      <c r="A51" s="166" t="s">
        <v>152</v>
      </c>
      <c r="B51" s="166" t="s">
        <v>156</v>
      </c>
      <c r="C51" s="143">
        <v>5</v>
      </c>
      <c r="D51" s="144" t="s">
        <v>153</v>
      </c>
      <c r="E51" s="144" t="s">
        <v>63</v>
      </c>
      <c r="F51" s="143">
        <v>7</v>
      </c>
      <c r="G51" s="145"/>
      <c r="H51" s="142" t="str">
        <f t="shared" si="1"/>
        <v>Transporte y distribución</v>
      </c>
      <c r="I51" s="145" t="s">
        <v>154</v>
      </c>
      <c r="J51" s="146">
        <v>1</v>
      </c>
      <c r="K51" s="167"/>
      <c r="L51" s="169"/>
    </row>
    <row r="52" spans="1:12" ht="31.5">
      <c r="A52" s="166" t="s">
        <v>152</v>
      </c>
      <c r="B52" s="166" t="s">
        <v>156</v>
      </c>
      <c r="C52" s="143">
        <v>5</v>
      </c>
      <c r="D52" s="144" t="s">
        <v>153</v>
      </c>
      <c r="E52" s="144" t="s">
        <v>63</v>
      </c>
      <c r="F52" s="143">
        <v>8</v>
      </c>
      <c r="G52" s="145"/>
      <c r="H52" s="142" t="str">
        <f t="shared" si="1"/>
        <v>Montaje y reglajes y pruebas previos a la puesta en marcha</v>
      </c>
      <c r="I52" s="145" t="s">
        <v>154</v>
      </c>
      <c r="J52" s="146">
        <v>1</v>
      </c>
      <c r="K52" s="167"/>
      <c r="L52" s="169"/>
    </row>
    <row r="53" spans="1:12" ht="31.5">
      <c r="A53" s="177" t="s">
        <v>152</v>
      </c>
      <c r="B53" s="177" t="s">
        <v>156</v>
      </c>
      <c r="C53" s="143">
        <v>5</v>
      </c>
      <c r="D53" s="144" t="s">
        <v>153</v>
      </c>
      <c r="E53" s="144" t="s">
        <v>63</v>
      </c>
      <c r="F53" s="143">
        <v>9</v>
      </c>
      <c r="G53" s="167"/>
      <c r="H53" s="142" t="str">
        <f t="shared" si="1"/>
        <v>Obra civil (hormigón armado) de la parte electromecánica</v>
      </c>
      <c r="I53" s="145" t="s">
        <v>54</v>
      </c>
      <c r="J53" s="146">
        <f>+Memoria!AD54+Memoria!AD55+Memoria!AD57</f>
        <v>1305</v>
      </c>
      <c r="K53" s="167"/>
      <c r="L53" s="169"/>
    </row>
    <row r="54" spans="1:12" ht="31.5">
      <c r="A54" s="173" t="s">
        <v>152</v>
      </c>
      <c r="B54" s="173" t="s">
        <v>156</v>
      </c>
      <c r="C54" s="174">
        <v>3</v>
      </c>
      <c r="D54" s="175" t="s">
        <v>153</v>
      </c>
      <c r="E54" s="175" t="s">
        <v>63</v>
      </c>
      <c r="F54" s="174">
        <v>1</v>
      </c>
      <c r="G54" s="176"/>
      <c r="H54" s="173" t="str">
        <f>+H27</f>
        <v>Proyecto de ingeniería</v>
      </c>
      <c r="I54" s="145" t="s">
        <v>154</v>
      </c>
      <c r="J54" s="146">
        <v>1</v>
      </c>
      <c r="K54" s="176"/>
      <c r="L54" s="174"/>
    </row>
    <row r="55" spans="1:12" ht="31.5">
      <c r="A55" s="166" t="s">
        <v>152</v>
      </c>
      <c r="B55" s="166" t="s">
        <v>156</v>
      </c>
      <c r="C55" s="143">
        <v>3</v>
      </c>
      <c r="D55" s="144" t="s">
        <v>153</v>
      </c>
      <c r="E55" s="144" t="s">
        <v>63</v>
      </c>
      <c r="F55" s="143">
        <v>2</v>
      </c>
      <c r="G55" s="145"/>
      <c r="H55" s="142" t="str">
        <f t="shared" si="1"/>
        <v>Suministro de estación motriz</v>
      </c>
      <c r="I55" s="145" t="s">
        <v>3</v>
      </c>
      <c r="J55" s="146">
        <v>1</v>
      </c>
      <c r="K55" s="145"/>
      <c r="L55" s="143"/>
    </row>
    <row r="56" spans="1:12" ht="31.5">
      <c r="A56" s="166" t="s">
        <v>152</v>
      </c>
      <c r="B56" s="166" t="s">
        <v>156</v>
      </c>
      <c r="C56" s="143">
        <v>3</v>
      </c>
      <c r="D56" s="144" t="s">
        <v>153</v>
      </c>
      <c r="E56" s="144" t="s">
        <v>63</v>
      </c>
      <c r="F56" s="143">
        <v>3</v>
      </c>
      <c r="G56" s="145"/>
      <c r="H56" s="142" t="str">
        <f t="shared" si="1"/>
        <v>Suministro de estación retorno</v>
      </c>
      <c r="I56" s="145" t="s">
        <v>3</v>
      </c>
      <c r="J56" s="146">
        <v>1</v>
      </c>
      <c r="K56" s="167"/>
      <c r="L56" s="168"/>
    </row>
    <row r="57" spans="1:12" ht="31.5">
      <c r="A57" s="166" t="s">
        <v>152</v>
      </c>
      <c r="B57" s="166" t="s">
        <v>156</v>
      </c>
      <c r="C57" s="143">
        <v>3</v>
      </c>
      <c r="D57" s="144" t="s">
        <v>153</v>
      </c>
      <c r="E57" s="144" t="s">
        <v>63</v>
      </c>
      <c r="F57" s="143">
        <v>4</v>
      </c>
      <c r="G57" s="145"/>
      <c r="H57" s="142" t="str">
        <f t="shared" si="1"/>
        <v>Suministro del sistema de almacenamiento de cabinas</v>
      </c>
      <c r="I57" s="145" t="s">
        <v>3</v>
      </c>
      <c r="J57" s="146">
        <v>1</v>
      </c>
      <c r="K57" s="167"/>
      <c r="L57" s="168"/>
    </row>
    <row r="58" spans="1:12" ht="31.5">
      <c r="A58" s="166" t="s">
        <v>152</v>
      </c>
      <c r="B58" s="166" t="s">
        <v>156</v>
      </c>
      <c r="C58" s="143">
        <v>3</v>
      </c>
      <c r="D58" s="144" t="s">
        <v>153</v>
      </c>
      <c r="E58" s="144" t="s">
        <v>63</v>
      </c>
      <c r="F58" s="143">
        <v>5</v>
      </c>
      <c r="G58" s="145"/>
      <c r="H58" s="142" t="str">
        <f t="shared" si="1"/>
        <v>Suministro de equipamiento de línea (incl. señalización y varios)</v>
      </c>
      <c r="I58" s="145" t="s">
        <v>154</v>
      </c>
      <c r="J58" s="146">
        <v>1</v>
      </c>
      <c r="K58" s="167"/>
      <c r="L58" s="168"/>
    </row>
    <row r="59" spans="1:12" ht="31.5">
      <c r="A59" s="166" t="s">
        <v>152</v>
      </c>
      <c r="B59" s="166" t="s">
        <v>156</v>
      </c>
      <c r="C59" s="143">
        <v>3</v>
      </c>
      <c r="D59" s="144" t="s">
        <v>153</v>
      </c>
      <c r="E59" s="144" t="s">
        <v>63</v>
      </c>
      <c r="F59" s="143">
        <v>6</v>
      </c>
      <c r="G59" s="145"/>
      <c r="H59" s="142" t="str">
        <f t="shared" si="1"/>
        <v>Suministro de vehículos (incl. Sistema de comunicación, iluminación, etc)</v>
      </c>
      <c r="I59" s="145" t="s">
        <v>3</v>
      </c>
      <c r="J59" s="146">
        <f>+Memoria!AI30</f>
        <v>40</v>
      </c>
      <c r="K59" s="167"/>
      <c r="L59" s="169"/>
    </row>
    <row r="60" spans="1:12" ht="31.5">
      <c r="A60" s="166" t="s">
        <v>152</v>
      </c>
      <c r="B60" s="166" t="s">
        <v>156</v>
      </c>
      <c r="C60" s="143">
        <v>3</v>
      </c>
      <c r="D60" s="144" t="s">
        <v>153</v>
      </c>
      <c r="E60" s="144" t="s">
        <v>63</v>
      </c>
      <c r="F60" s="143">
        <v>7</v>
      </c>
      <c r="G60" s="145"/>
      <c r="H60" s="142" t="str">
        <f t="shared" si="1"/>
        <v>Transporte y distribución</v>
      </c>
      <c r="I60" s="145" t="s">
        <v>154</v>
      </c>
      <c r="J60" s="146">
        <v>1</v>
      </c>
      <c r="K60" s="167"/>
      <c r="L60" s="169"/>
    </row>
    <row r="61" spans="1:12" ht="31.5">
      <c r="A61" s="166" t="s">
        <v>152</v>
      </c>
      <c r="B61" s="166" t="s">
        <v>156</v>
      </c>
      <c r="C61" s="143">
        <v>3</v>
      </c>
      <c r="D61" s="144" t="s">
        <v>153</v>
      </c>
      <c r="E61" s="144" t="s">
        <v>63</v>
      </c>
      <c r="F61" s="143">
        <v>8</v>
      </c>
      <c r="G61" s="145"/>
      <c r="H61" s="142" t="str">
        <f t="shared" si="1"/>
        <v>Montaje y reglajes y pruebas previos a la puesta en marcha</v>
      </c>
      <c r="I61" s="145" t="s">
        <v>154</v>
      </c>
      <c r="J61" s="146">
        <v>1</v>
      </c>
      <c r="K61" s="167"/>
      <c r="L61" s="169"/>
    </row>
    <row r="62" spans="1:12" ht="32.25" thickBot="1">
      <c r="A62" s="177" t="s">
        <v>152</v>
      </c>
      <c r="B62" s="177" t="s">
        <v>156</v>
      </c>
      <c r="C62" s="143">
        <v>3</v>
      </c>
      <c r="D62" s="144" t="s">
        <v>153</v>
      </c>
      <c r="E62" s="144" t="s">
        <v>63</v>
      </c>
      <c r="F62" s="143">
        <v>9</v>
      </c>
      <c r="G62" s="167"/>
      <c r="H62" s="142" t="str">
        <f t="shared" si="1"/>
        <v>Obra civil (hormigón armado) de la parte electromecánica</v>
      </c>
      <c r="I62" s="145" t="s">
        <v>54</v>
      </c>
      <c r="J62" s="146">
        <f>+Memoria!AI54+Memoria!AI55+Memoria!AI57</f>
        <v>1395</v>
      </c>
      <c r="K62" s="167"/>
      <c r="L62" s="169"/>
    </row>
    <row r="63" spans="1:12" ht="32.25" thickTop="1">
      <c r="A63" s="159" t="s">
        <v>152</v>
      </c>
      <c r="B63" s="159" t="s">
        <v>157</v>
      </c>
      <c r="C63" s="160">
        <v>3</v>
      </c>
      <c r="D63" s="161" t="s">
        <v>153</v>
      </c>
      <c r="E63" s="161" t="s">
        <v>63</v>
      </c>
      <c r="F63" s="160">
        <v>1</v>
      </c>
      <c r="G63" s="162"/>
      <c r="H63" s="163" t="str">
        <f>+H36</f>
        <v>Proyecto de ingeniería</v>
      </c>
      <c r="I63" s="164" t="s">
        <v>154</v>
      </c>
      <c r="J63" s="165">
        <v>1</v>
      </c>
      <c r="K63" s="162"/>
      <c r="L63" s="160"/>
    </row>
    <row r="64" spans="1:12" ht="31.5">
      <c r="A64" s="166" t="s">
        <v>152</v>
      </c>
      <c r="B64" s="166" t="s">
        <v>157</v>
      </c>
      <c r="C64" s="174">
        <v>3</v>
      </c>
      <c r="D64" s="144" t="s">
        <v>153</v>
      </c>
      <c r="E64" s="144" t="s">
        <v>63</v>
      </c>
      <c r="F64" s="143">
        <v>2</v>
      </c>
      <c r="G64" s="145"/>
      <c r="H64" s="142" t="str">
        <f t="shared" si="1"/>
        <v>Suministro de estación motriz</v>
      </c>
      <c r="I64" s="145" t="s">
        <v>3</v>
      </c>
      <c r="J64" s="146">
        <v>1</v>
      </c>
      <c r="K64" s="145"/>
      <c r="L64" s="143"/>
    </row>
    <row r="65" spans="1:12" ht="31.5">
      <c r="A65" s="166" t="s">
        <v>152</v>
      </c>
      <c r="B65" s="166" t="s">
        <v>157</v>
      </c>
      <c r="C65" s="174">
        <v>3</v>
      </c>
      <c r="D65" s="144" t="s">
        <v>153</v>
      </c>
      <c r="E65" s="144" t="s">
        <v>63</v>
      </c>
      <c r="F65" s="143">
        <v>3</v>
      </c>
      <c r="G65" s="145"/>
      <c r="H65" s="142" t="str">
        <f t="shared" si="1"/>
        <v>Suministro de estación retorno</v>
      </c>
      <c r="I65" s="145" t="s">
        <v>3</v>
      </c>
      <c r="J65" s="146">
        <v>1</v>
      </c>
      <c r="K65" s="167"/>
      <c r="L65" s="168"/>
    </row>
    <row r="66" spans="1:12" ht="31.5">
      <c r="A66" s="166" t="s">
        <v>152</v>
      </c>
      <c r="B66" s="166" t="s">
        <v>157</v>
      </c>
      <c r="C66" s="174">
        <v>3</v>
      </c>
      <c r="D66" s="144" t="s">
        <v>153</v>
      </c>
      <c r="E66" s="144" t="s">
        <v>63</v>
      </c>
      <c r="F66" s="143">
        <v>4</v>
      </c>
      <c r="G66" s="145"/>
      <c r="H66" s="142" t="str">
        <f t="shared" si="1"/>
        <v>Suministro del sistema de almacenamiento de cabinas</v>
      </c>
      <c r="I66" s="145" t="s">
        <v>3</v>
      </c>
      <c r="J66" s="146">
        <v>1</v>
      </c>
      <c r="K66" s="167"/>
      <c r="L66" s="168"/>
    </row>
    <row r="67" spans="1:12" ht="31.5">
      <c r="A67" s="166" t="s">
        <v>152</v>
      </c>
      <c r="B67" s="166" t="s">
        <v>157</v>
      </c>
      <c r="C67" s="174">
        <v>3</v>
      </c>
      <c r="D67" s="144" t="s">
        <v>153</v>
      </c>
      <c r="E67" s="144" t="s">
        <v>63</v>
      </c>
      <c r="F67" s="143">
        <v>5</v>
      </c>
      <c r="G67" s="145"/>
      <c r="H67" s="142" t="str">
        <f t="shared" si="1"/>
        <v>Suministro de equipamiento de línea (incl. señalización y varios)</v>
      </c>
      <c r="I67" s="145" t="s">
        <v>154</v>
      </c>
      <c r="J67" s="146">
        <v>1</v>
      </c>
      <c r="K67" s="167"/>
      <c r="L67" s="168"/>
    </row>
    <row r="68" spans="1:12" ht="31.5">
      <c r="A68" s="166" t="s">
        <v>152</v>
      </c>
      <c r="B68" s="166" t="s">
        <v>157</v>
      </c>
      <c r="C68" s="174">
        <v>3</v>
      </c>
      <c r="D68" s="144" t="s">
        <v>153</v>
      </c>
      <c r="E68" s="144" t="s">
        <v>63</v>
      </c>
      <c r="F68" s="143">
        <v>6</v>
      </c>
      <c r="G68" s="145"/>
      <c r="H68" s="142" t="str">
        <f t="shared" si="1"/>
        <v>Suministro de vehículos (incl. Sistema de comunicación, iluminación, etc)</v>
      </c>
      <c r="I68" s="145" t="s">
        <v>3</v>
      </c>
      <c r="J68" s="146">
        <f>+Memoria!AN30</f>
        <v>51</v>
      </c>
      <c r="K68" s="167"/>
      <c r="L68" s="169"/>
    </row>
    <row r="69" spans="1:12" ht="31.5">
      <c r="A69" s="166" t="s">
        <v>152</v>
      </c>
      <c r="B69" s="166" t="s">
        <v>157</v>
      </c>
      <c r="C69" s="174">
        <v>3</v>
      </c>
      <c r="D69" s="144" t="s">
        <v>153</v>
      </c>
      <c r="E69" s="144" t="s">
        <v>63</v>
      </c>
      <c r="F69" s="143">
        <v>7</v>
      </c>
      <c r="G69" s="145"/>
      <c r="H69" s="142" t="str">
        <f t="shared" si="1"/>
        <v>Transporte y distribución</v>
      </c>
      <c r="I69" s="145" t="s">
        <v>154</v>
      </c>
      <c r="J69" s="146">
        <v>1</v>
      </c>
      <c r="K69" s="167"/>
      <c r="L69" s="169"/>
    </row>
    <row r="70" spans="1:12" ht="31.5">
      <c r="A70" s="166" t="s">
        <v>152</v>
      </c>
      <c r="B70" s="166" t="s">
        <v>157</v>
      </c>
      <c r="C70" s="174">
        <v>3</v>
      </c>
      <c r="D70" s="144" t="s">
        <v>153</v>
      </c>
      <c r="E70" s="144" t="s">
        <v>63</v>
      </c>
      <c r="F70" s="143">
        <v>8</v>
      </c>
      <c r="G70" s="145"/>
      <c r="H70" s="142" t="str">
        <f t="shared" si="1"/>
        <v>Montaje y reglajes y pruebas previos a la puesta en marcha</v>
      </c>
      <c r="I70" s="145" t="s">
        <v>154</v>
      </c>
      <c r="J70" s="146">
        <v>1</v>
      </c>
      <c r="K70" s="167"/>
      <c r="L70" s="169"/>
    </row>
    <row r="71" spans="1:12" ht="31.5">
      <c r="A71" s="170" t="s">
        <v>152</v>
      </c>
      <c r="B71" s="166" t="s">
        <v>157</v>
      </c>
      <c r="C71" s="174">
        <v>3</v>
      </c>
      <c r="D71" s="156" t="s">
        <v>153</v>
      </c>
      <c r="E71" s="156" t="s">
        <v>63</v>
      </c>
      <c r="F71" s="155">
        <v>9</v>
      </c>
      <c r="G71" s="171"/>
      <c r="H71" s="154" t="str">
        <f t="shared" si="1"/>
        <v>Obra civil (hormigón armado) de la parte electromecánica</v>
      </c>
      <c r="I71" s="157" t="s">
        <v>54</v>
      </c>
      <c r="J71" s="158">
        <f>+Memoria!AN54+Memoria!AN55+Memoria!AN57</f>
        <v>1665</v>
      </c>
      <c r="K71" s="171"/>
      <c r="L71" s="172"/>
    </row>
    <row r="72" spans="1:12" ht="31.5">
      <c r="A72" s="173" t="s">
        <v>152</v>
      </c>
      <c r="B72" s="166" t="s">
        <v>157</v>
      </c>
      <c r="C72" s="174">
        <v>2</v>
      </c>
      <c r="D72" s="175" t="s">
        <v>153</v>
      </c>
      <c r="E72" s="175" t="s">
        <v>63</v>
      </c>
      <c r="F72" s="174">
        <v>1</v>
      </c>
      <c r="G72" s="176"/>
      <c r="H72" s="173" t="str">
        <f>+H45</f>
        <v>Proyecto de ingeniería</v>
      </c>
      <c r="I72" s="145" t="s">
        <v>154</v>
      </c>
      <c r="J72" s="146">
        <v>1</v>
      </c>
      <c r="K72" s="176"/>
      <c r="L72" s="174"/>
    </row>
    <row r="73" spans="1:12" ht="31.5">
      <c r="A73" s="166" t="s">
        <v>152</v>
      </c>
      <c r="B73" s="166" t="s">
        <v>157</v>
      </c>
      <c r="C73" s="174">
        <v>2</v>
      </c>
      <c r="D73" s="144" t="s">
        <v>153</v>
      </c>
      <c r="E73" s="144" t="s">
        <v>63</v>
      </c>
      <c r="F73" s="143">
        <v>2</v>
      </c>
      <c r="G73" s="145"/>
      <c r="H73" s="142" t="str">
        <f t="shared" si="1"/>
        <v>Suministro de estación motriz</v>
      </c>
      <c r="I73" s="145" t="s">
        <v>3</v>
      </c>
      <c r="J73" s="146">
        <v>1</v>
      </c>
      <c r="K73" s="145"/>
      <c r="L73" s="143"/>
    </row>
    <row r="74" spans="1:12" ht="31.5">
      <c r="A74" s="166" t="s">
        <v>152</v>
      </c>
      <c r="B74" s="166" t="s">
        <v>157</v>
      </c>
      <c r="C74" s="174">
        <v>2</v>
      </c>
      <c r="D74" s="144" t="s">
        <v>153</v>
      </c>
      <c r="E74" s="144" t="s">
        <v>63</v>
      </c>
      <c r="F74" s="143">
        <v>3</v>
      </c>
      <c r="G74" s="145"/>
      <c r="H74" s="142" t="str">
        <f t="shared" si="1"/>
        <v>Suministro de estación retorno</v>
      </c>
      <c r="I74" s="145" t="s">
        <v>3</v>
      </c>
      <c r="J74" s="146">
        <v>1</v>
      </c>
      <c r="K74" s="167"/>
      <c r="L74" s="168"/>
    </row>
    <row r="75" spans="1:12" ht="31.5">
      <c r="A75" s="166" t="s">
        <v>152</v>
      </c>
      <c r="B75" s="166" t="s">
        <v>157</v>
      </c>
      <c r="C75" s="174">
        <v>2</v>
      </c>
      <c r="D75" s="144" t="s">
        <v>153</v>
      </c>
      <c r="E75" s="144" t="s">
        <v>63</v>
      </c>
      <c r="F75" s="143">
        <v>4</v>
      </c>
      <c r="G75" s="145"/>
      <c r="H75" s="142" t="str">
        <f t="shared" si="1"/>
        <v>Suministro del sistema de almacenamiento de cabinas</v>
      </c>
      <c r="I75" s="145" t="s">
        <v>3</v>
      </c>
      <c r="J75" s="146">
        <v>1</v>
      </c>
      <c r="K75" s="167"/>
      <c r="L75" s="168"/>
    </row>
    <row r="76" spans="1:12" ht="31.5">
      <c r="A76" s="166" t="s">
        <v>152</v>
      </c>
      <c r="B76" s="166" t="s">
        <v>157</v>
      </c>
      <c r="C76" s="174">
        <v>2</v>
      </c>
      <c r="D76" s="144" t="s">
        <v>153</v>
      </c>
      <c r="E76" s="144" t="s">
        <v>63</v>
      </c>
      <c r="F76" s="143">
        <v>5</v>
      </c>
      <c r="G76" s="145"/>
      <c r="H76" s="142" t="str">
        <f t="shared" si="1"/>
        <v>Suministro de equipamiento de línea (incl. señalización y varios)</v>
      </c>
      <c r="I76" s="145" t="s">
        <v>154</v>
      </c>
      <c r="J76" s="146">
        <v>1</v>
      </c>
      <c r="K76" s="167"/>
      <c r="L76" s="168"/>
    </row>
    <row r="77" spans="1:12" ht="31.5">
      <c r="A77" s="166" t="s">
        <v>152</v>
      </c>
      <c r="B77" s="166" t="s">
        <v>157</v>
      </c>
      <c r="C77" s="174">
        <v>2</v>
      </c>
      <c r="D77" s="144" t="s">
        <v>153</v>
      </c>
      <c r="E77" s="144" t="s">
        <v>63</v>
      </c>
      <c r="F77" s="143">
        <v>6</v>
      </c>
      <c r="G77" s="145"/>
      <c r="H77" s="142" t="str">
        <f t="shared" si="1"/>
        <v>Suministro de vehículos (incl. Sistema de comunicación, iluminación, etc)</v>
      </c>
      <c r="I77" s="145" t="s">
        <v>3</v>
      </c>
      <c r="J77" s="146">
        <f>+Memoria!AS30</f>
        <v>48</v>
      </c>
      <c r="K77" s="167"/>
      <c r="L77" s="169"/>
    </row>
    <row r="78" spans="1:12" ht="31.5">
      <c r="A78" s="166" t="s">
        <v>152</v>
      </c>
      <c r="B78" s="166" t="s">
        <v>157</v>
      </c>
      <c r="C78" s="174">
        <v>2</v>
      </c>
      <c r="D78" s="144" t="s">
        <v>153</v>
      </c>
      <c r="E78" s="144" t="s">
        <v>63</v>
      </c>
      <c r="F78" s="143">
        <v>7</v>
      </c>
      <c r="G78" s="145"/>
      <c r="H78" s="142" t="str">
        <f t="shared" si="1"/>
        <v>Transporte y distribución</v>
      </c>
      <c r="I78" s="145" t="s">
        <v>154</v>
      </c>
      <c r="J78" s="146">
        <v>1</v>
      </c>
      <c r="K78" s="167"/>
      <c r="L78" s="169"/>
    </row>
    <row r="79" spans="1:12" ht="31.5">
      <c r="A79" s="166" t="s">
        <v>152</v>
      </c>
      <c r="B79" s="166" t="s">
        <v>157</v>
      </c>
      <c r="C79" s="174">
        <v>2</v>
      </c>
      <c r="D79" s="144" t="s">
        <v>153</v>
      </c>
      <c r="E79" s="144" t="s">
        <v>63</v>
      </c>
      <c r="F79" s="143">
        <v>8</v>
      </c>
      <c r="G79" s="145"/>
      <c r="H79" s="142" t="str">
        <f t="shared" si="1"/>
        <v>Montaje y reglajes y pruebas previos a la puesta en marcha</v>
      </c>
      <c r="I79" s="145" t="s">
        <v>154</v>
      </c>
      <c r="J79" s="146">
        <v>1</v>
      </c>
      <c r="K79" s="167"/>
      <c r="L79" s="169"/>
    </row>
    <row r="80" spans="1:12" ht="31.5">
      <c r="A80" s="177" t="s">
        <v>152</v>
      </c>
      <c r="B80" s="166" t="s">
        <v>157</v>
      </c>
      <c r="C80" s="174">
        <v>2</v>
      </c>
      <c r="D80" s="144" t="s">
        <v>153</v>
      </c>
      <c r="E80" s="144" t="s">
        <v>63</v>
      </c>
      <c r="F80" s="143">
        <v>9</v>
      </c>
      <c r="G80" s="167"/>
      <c r="H80" s="142" t="str">
        <f t="shared" si="1"/>
        <v>Obra civil (hormigón armado) de la parte electromecánica</v>
      </c>
      <c r="I80" s="145" t="s">
        <v>54</v>
      </c>
      <c r="J80" s="146">
        <f>+Memoria!AS54+Memoria!AS55+Memoria!AS57</f>
        <v>1575</v>
      </c>
      <c r="K80" s="167"/>
      <c r="L80" s="169"/>
    </row>
    <row r="81" spans="1:12" ht="31.5">
      <c r="A81" s="173" t="s">
        <v>152</v>
      </c>
      <c r="B81" s="166" t="s">
        <v>157</v>
      </c>
      <c r="C81" s="174">
        <v>1</v>
      </c>
      <c r="D81" s="175" t="s">
        <v>153</v>
      </c>
      <c r="E81" s="175" t="s">
        <v>63</v>
      </c>
      <c r="F81" s="174">
        <v>1</v>
      </c>
      <c r="G81" s="176"/>
      <c r="H81" s="173" t="str">
        <f>+H54</f>
        <v>Proyecto de ingeniería</v>
      </c>
      <c r="I81" s="145" t="s">
        <v>154</v>
      </c>
      <c r="J81" s="146">
        <v>1</v>
      </c>
      <c r="K81" s="176"/>
      <c r="L81" s="174"/>
    </row>
    <row r="82" spans="1:12" ht="31.5">
      <c r="A82" s="166" t="s">
        <v>152</v>
      </c>
      <c r="B82" s="166" t="s">
        <v>157</v>
      </c>
      <c r="C82" s="174">
        <v>1</v>
      </c>
      <c r="D82" s="144" t="s">
        <v>153</v>
      </c>
      <c r="E82" s="144" t="s">
        <v>63</v>
      </c>
      <c r="F82" s="143">
        <v>2</v>
      </c>
      <c r="G82" s="145"/>
      <c r="H82" s="142" t="str">
        <f t="shared" si="1"/>
        <v>Suministro de estación motriz</v>
      </c>
      <c r="I82" s="145" t="s">
        <v>3</v>
      </c>
      <c r="J82" s="146">
        <v>1</v>
      </c>
      <c r="K82" s="145"/>
      <c r="L82" s="143"/>
    </row>
    <row r="83" spans="1:12" ht="31.5">
      <c r="A83" s="166" t="s">
        <v>152</v>
      </c>
      <c r="B83" s="166" t="s">
        <v>157</v>
      </c>
      <c r="C83" s="174">
        <v>1</v>
      </c>
      <c r="D83" s="144" t="s">
        <v>153</v>
      </c>
      <c r="E83" s="144" t="s">
        <v>63</v>
      </c>
      <c r="F83" s="143">
        <v>3</v>
      </c>
      <c r="G83" s="145"/>
      <c r="H83" s="142" t="str">
        <f t="shared" si="1"/>
        <v>Suministro de estación retorno</v>
      </c>
      <c r="I83" s="145" t="s">
        <v>3</v>
      </c>
      <c r="J83" s="146">
        <v>1</v>
      </c>
      <c r="K83" s="167"/>
      <c r="L83" s="168"/>
    </row>
    <row r="84" spans="1:12" ht="31.5">
      <c r="A84" s="166" t="s">
        <v>152</v>
      </c>
      <c r="B84" s="166" t="s">
        <v>157</v>
      </c>
      <c r="C84" s="174">
        <v>1</v>
      </c>
      <c r="D84" s="144" t="s">
        <v>153</v>
      </c>
      <c r="E84" s="144" t="s">
        <v>63</v>
      </c>
      <c r="F84" s="143">
        <v>4</v>
      </c>
      <c r="G84" s="145"/>
      <c r="H84" s="142" t="str">
        <f t="shared" si="1"/>
        <v>Suministro del sistema de almacenamiento de cabinas</v>
      </c>
      <c r="I84" s="145" t="s">
        <v>3</v>
      </c>
      <c r="J84" s="146">
        <v>1</v>
      </c>
      <c r="K84" s="167"/>
      <c r="L84" s="168"/>
    </row>
    <row r="85" spans="1:12" ht="31.5">
      <c r="A85" s="166" t="s">
        <v>152</v>
      </c>
      <c r="B85" s="166" t="s">
        <v>157</v>
      </c>
      <c r="C85" s="174">
        <v>1</v>
      </c>
      <c r="D85" s="144" t="s">
        <v>153</v>
      </c>
      <c r="E85" s="144" t="s">
        <v>63</v>
      </c>
      <c r="F85" s="143">
        <v>5</v>
      </c>
      <c r="G85" s="145"/>
      <c r="H85" s="142" t="str">
        <f t="shared" si="1"/>
        <v>Suministro de equipamiento de línea (incl. señalización y varios)</v>
      </c>
      <c r="I85" s="145" t="s">
        <v>154</v>
      </c>
      <c r="J85" s="146">
        <v>1</v>
      </c>
      <c r="K85" s="167"/>
      <c r="L85" s="168"/>
    </row>
    <row r="86" spans="1:12" ht="31.5">
      <c r="A86" s="166" t="s">
        <v>152</v>
      </c>
      <c r="B86" s="166" t="s">
        <v>157</v>
      </c>
      <c r="C86" s="174">
        <v>1</v>
      </c>
      <c r="D86" s="144" t="s">
        <v>153</v>
      </c>
      <c r="E86" s="144" t="s">
        <v>63</v>
      </c>
      <c r="F86" s="143">
        <v>6</v>
      </c>
      <c r="G86" s="145"/>
      <c r="H86" s="142" t="str">
        <f t="shared" si="1"/>
        <v>Suministro de vehículos (incl. Sistema de comunicación, iluminación, etc)</v>
      </c>
      <c r="I86" s="145" t="s">
        <v>3</v>
      </c>
      <c r="J86" s="146">
        <f>+Memoria!AX30</f>
        <v>41</v>
      </c>
      <c r="K86" s="167"/>
      <c r="L86" s="169"/>
    </row>
    <row r="87" spans="1:12" ht="31.5">
      <c r="A87" s="166" t="s">
        <v>152</v>
      </c>
      <c r="B87" s="166" t="s">
        <v>157</v>
      </c>
      <c r="C87" s="174">
        <v>1</v>
      </c>
      <c r="D87" s="144" t="s">
        <v>153</v>
      </c>
      <c r="E87" s="144" t="s">
        <v>63</v>
      </c>
      <c r="F87" s="143">
        <v>7</v>
      </c>
      <c r="G87" s="145"/>
      <c r="H87" s="142" t="str">
        <f t="shared" si="1"/>
        <v>Transporte y distribución</v>
      </c>
      <c r="I87" s="145" t="s">
        <v>154</v>
      </c>
      <c r="J87" s="146">
        <v>1</v>
      </c>
      <c r="K87" s="167"/>
      <c r="L87" s="169"/>
    </row>
    <row r="88" spans="1:12" ht="31.5">
      <c r="A88" s="166" t="s">
        <v>152</v>
      </c>
      <c r="B88" s="166" t="s">
        <v>157</v>
      </c>
      <c r="C88" s="174">
        <v>1</v>
      </c>
      <c r="D88" s="144" t="s">
        <v>153</v>
      </c>
      <c r="E88" s="144" t="s">
        <v>63</v>
      </c>
      <c r="F88" s="143">
        <v>8</v>
      </c>
      <c r="G88" s="145"/>
      <c r="H88" s="142" t="str">
        <f t="shared" si="1"/>
        <v>Montaje y reglajes y pruebas previos a la puesta en marcha</v>
      </c>
      <c r="I88" s="145" t="s">
        <v>154</v>
      </c>
      <c r="J88" s="146">
        <v>1</v>
      </c>
      <c r="K88" s="167"/>
      <c r="L88" s="169"/>
    </row>
    <row r="89" spans="1:12" ht="31.5">
      <c r="A89" s="177" t="s">
        <v>152</v>
      </c>
      <c r="B89" s="166" t="s">
        <v>157</v>
      </c>
      <c r="C89" s="174">
        <v>1</v>
      </c>
      <c r="D89" s="144" t="s">
        <v>153</v>
      </c>
      <c r="E89" s="144" t="s">
        <v>63</v>
      </c>
      <c r="F89" s="143">
        <v>9</v>
      </c>
      <c r="G89" s="167"/>
      <c r="H89" s="142" t="str">
        <f t="shared" si="1"/>
        <v>Obra civil (hormigón armado) de la parte electromecánica</v>
      </c>
      <c r="I89" s="145" t="s">
        <v>54</v>
      </c>
      <c r="J89" s="146">
        <f>+Memoria!AX54+Memoria!AX55+Memoria!AX57</f>
        <v>1485</v>
      </c>
      <c r="K89" s="167"/>
      <c r="L89" s="169"/>
    </row>
    <row r="90" spans="1:12">
      <c r="E90" s="179"/>
      <c r="F90" s="180"/>
    </row>
    <row r="91" spans="1:12">
      <c r="E91" s="179"/>
      <c r="F91" s="180"/>
    </row>
    <row r="92" spans="1:12">
      <c r="E92" s="179"/>
      <c r="F92" s="180"/>
    </row>
  </sheetData>
  <mergeCells count="7">
    <mergeCell ref="A1:K1"/>
    <mergeCell ref="L1:L3"/>
    <mergeCell ref="B2:J3"/>
    <mergeCell ref="A5:L5"/>
    <mergeCell ref="A6:C6"/>
    <mergeCell ref="D6:F6"/>
    <mergeCell ref="H6:I6"/>
  </mergeCells>
  <conditionalFormatting sqref="A6 K6:K7">
    <cfRule type="cellIs" dxfId="1" priority="2" operator="equal">
      <formula>"CREAR ESPECIFICACIÓN"</formula>
    </cfRule>
  </conditionalFormatting>
  <conditionalFormatting sqref="K8">
    <cfRule type="cellIs" dxfId="0" priority="1"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3"/>
  <sheetViews>
    <sheetView zoomScaleNormal="100" workbookViewId="0">
      <pane ySplit="3" topLeftCell="A4" activePane="bottomLeft" state="frozen"/>
      <selection activeCell="B1" sqref="B1"/>
      <selection pane="bottomLeft" activeCell="A4" sqref="A4"/>
    </sheetView>
  </sheetViews>
  <sheetFormatPr baseColWidth="10" defaultColWidth="11.5703125" defaultRowHeight="15"/>
  <cols>
    <col min="1" max="1" width="7.5703125" style="188" customWidth="1"/>
    <col min="2" max="2" width="57.7109375" style="189" customWidth="1"/>
    <col min="3" max="3" width="8.5703125" style="183" customWidth="1"/>
    <col min="4" max="5" width="14.7109375" style="183" hidden="1" customWidth="1"/>
    <col min="6" max="6" width="14.7109375" style="185" hidden="1" customWidth="1"/>
    <col min="7" max="7" width="17" style="186" hidden="1" customWidth="1"/>
    <col min="8" max="8" width="6.42578125" style="186" customWidth="1"/>
    <col min="9" max="9" width="14.7109375" style="183" customWidth="1"/>
    <col min="10" max="11" width="14.7109375" style="185" customWidth="1"/>
    <col min="12" max="13" width="14.7109375" style="186" customWidth="1"/>
    <col min="14" max="15" width="14.7109375" style="183" customWidth="1"/>
    <col min="16" max="18" width="14.7109375" style="186" customWidth="1"/>
    <col min="19" max="20" width="14.7109375" style="183" customWidth="1"/>
    <col min="21" max="23" width="14.7109375" style="186" customWidth="1"/>
    <col min="24" max="25" width="14.7109375" style="183" customWidth="1"/>
    <col min="26" max="28" width="14.7109375" style="186" customWidth="1"/>
    <col min="29" max="30" width="14.7109375" style="183" customWidth="1"/>
    <col min="31" max="33" width="14.7109375" style="186" customWidth="1"/>
    <col min="34" max="35" width="14.7109375" style="183" customWidth="1"/>
    <col min="36" max="38" width="14.7109375" style="186" customWidth="1"/>
    <col min="39" max="40" width="14.7109375" style="183" customWidth="1"/>
    <col min="41" max="43" width="14.7109375" style="186" customWidth="1"/>
    <col min="44" max="45" width="14.7109375" style="183" customWidth="1"/>
    <col min="46" max="48" width="14.7109375" style="186" customWidth="1"/>
    <col min="49" max="50" width="14.7109375" style="183" customWidth="1"/>
    <col min="51" max="52" width="14.7109375" style="186" customWidth="1"/>
    <col min="53" max="16384" width="11.5703125" style="187"/>
  </cols>
  <sheetData>
    <row r="1" spans="1:52">
      <c r="A1" s="183"/>
      <c r="B1" s="184" t="s">
        <v>158</v>
      </c>
      <c r="C1" s="184">
        <v>4315.68</v>
      </c>
    </row>
    <row r="2" spans="1:52">
      <c r="C2" s="187"/>
      <c r="D2" s="190" t="s">
        <v>159</v>
      </c>
      <c r="E2" s="187"/>
      <c r="F2" s="191"/>
      <c r="G2" s="192"/>
      <c r="H2" s="192"/>
      <c r="I2" s="190" t="s">
        <v>160</v>
      </c>
      <c r="J2" s="191"/>
      <c r="K2" s="191"/>
      <c r="L2" s="192"/>
      <c r="M2" s="192"/>
      <c r="N2" s="190" t="s">
        <v>160</v>
      </c>
      <c r="O2" s="187"/>
      <c r="P2" s="192"/>
      <c r="Q2" s="192"/>
      <c r="R2" s="192"/>
      <c r="S2" s="190" t="s">
        <v>160</v>
      </c>
      <c r="T2" s="187"/>
      <c r="U2" s="192"/>
      <c r="V2" s="192"/>
      <c r="W2" s="192"/>
      <c r="X2" s="190" t="s">
        <v>161</v>
      </c>
      <c r="Y2" s="187"/>
      <c r="Z2" s="192"/>
      <c r="AA2" s="192"/>
      <c r="AB2" s="192"/>
      <c r="AC2" s="190" t="s">
        <v>161</v>
      </c>
      <c r="AD2" s="187"/>
      <c r="AE2" s="192"/>
      <c r="AF2" s="192"/>
      <c r="AG2" s="192"/>
      <c r="AH2" s="190" t="s">
        <v>161</v>
      </c>
      <c r="AI2" s="187"/>
      <c r="AJ2" s="192"/>
      <c r="AK2" s="192"/>
      <c r="AL2" s="192"/>
      <c r="AM2" s="190" t="s">
        <v>161</v>
      </c>
      <c r="AN2" s="187"/>
      <c r="AO2" s="445" t="s">
        <v>332</v>
      </c>
      <c r="AP2" s="192"/>
      <c r="AQ2" s="192"/>
      <c r="AR2" s="190" t="s">
        <v>161</v>
      </c>
      <c r="AS2" s="187"/>
      <c r="AT2" s="192"/>
      <c r="AU2" s="192"/>
      <c r="AV2" s="192"/>
      <c r="AW2" s="190" t="s">
        <v>161</v>
      </c>
      <c r="AX2" s="187"/>
      <c r="AY2" s="445" t="s">
        <v>333</v>
      </c>
      <c r="AZ2" s="192"/>
    </row>
    <row r="3" spans="1:52">
      <c r="A3" s="193"/>
      <c r="B3" s="194" t="s">
        <v>162</v>
      </c>
      <c r="D3" s="195">
        <v>3600</v>
      </c>
      <c r="E3" s="473" t="s">
        <v>163</v>
      </c>
      <c r="F3" s="474"/>
      <c r="G3" s="474"/>
      <c r="H3" s="196"/>
      <c r="I3" s="195">
        <v>4000</v>
      </c>
      <c r="J3" s="473" t="s">
        <v>164</v>
      </c>
      <c r="K3" s="474"/>
      <c r="L3" s="474"/>
      <c r="M3" s="196"/>
      <c r="N3" s="195">
        <v>4000</v>
      </c>
      <c r="O3" s="473" t="s">
        <v>165</v>
      </c>
      <c r="P3" s="474"/>
      <c r="Q3" s="474"/>
      <c r="R3" s="196"/>
      <c r="S3" s="195">
        <v>4000</v>
      </c>
      <c r="T3" s="473" t="s">
        <v>166</v>
      </c>
      <c r="U3" s="474"/>
      <c r="V3" s="474"/>
      <c r="W3" s="196"/>
      <c r="X3" s="195">
        <v>2500</v>
      </c>
      <c r="Y3" s="473" t="s">
        <v>167</v>
      </c>
      <c r="Z3" s="474"/>
      <c r="AA3" s="474"/>
      <c r="AB3" s="196"/>
      <c r="AC3" s="195">
        <v>2500</v>
      </c>
      <c r="AD3" s="473" t="s">
        <v>168</v>
      </c>
      <c r="AE3" s="474"/>
      <c r="AF3" s="474"/>
      <c r="AG3" s="196"/>
      <c r="AH3" s="195">
        <v>2500</v>
      </c>
      <c r="AI3" s="473" t="s">
        <v>169</v>
      </c>
      <c r="AJ3" s="474"/>
      <c r="AK3" s="474"/>
      <c r="AL3" s="196"/>
      <c r="AM3" s="195">
        <v>2000</v>
      </c>
      <c r="AN3" s="473" t="s">
        <v>172</v>
      </c>
      <c r="AO3" s="474"/>
      <c r="AP3" s="474"/>
      <c r="AQ3" s="196"/>
      <c r="AR3" s="195">
        <v>2000</v>
      </c>
      <c r="AS3" s="473" t="s">
        <v>171</v>
      </c>
      <c r="AT3" s="474"/>
      <c r="AU3" s="474"/>
      <c r="AV3" s="196"/>
      <c r="AW3" s="195">
        <v>2000</v>
      </c>
      <c r="AX3" s="473" t="s">
        <v>170</v>
      </c>
      <c r="AY3" s="474"/>
      <c r="AZ3" s="474"/>
    </row>
    <row r="4" spans="1:52" ht="25.5">
      <c r="A4" s="197"/>
      <c r="B4" s="197"/>
      <c r="C4" s="198" t="s">
        <v>173</v>
      </c>
      <c r="D4" s="199" t="s">
        <v>174</v>
      </c>
      <c r="E4" s="199" t="s">
        <v>175</v>
      </c>
      <c r="F4" s="200" t="s">
        <v>176</v>
      </c>
      <c r="G4" s="201" t="s">
        <v>177</v>
      </c>
      <c r="H4" s="201"/>
      <c r="I4" s="199" t="s">
        <v>174</v>
      </c>
      <c r="J4" s="200" t="s">
        <v>175</v>
      </c>
      <c r="K4" s="200" t="s">
        <v>176</v>
      </c>
      <c r="L4" s="201" t="s">
        <v>177</v>
      </c>
      <c r="M4" s="201"/>
      <c r="N4" s="199" t="s">
        <v>174</v>
      </c>
      <c r="O4" s="199" t="s">
        <v>175</v>
      </c>
      <c r="P4" s="201" t="s">
        <v>176</v>
      </c>
      <c r="Q4" s="201" t="s">
        <v>177</v>
      </c>
      <c r="R4" s="201"/>
      <c r="S4" s="199" t="s">
        <v>174</v>
      </c>
      <c r="T4" s="199" t="s">
        <v>175</v>
      </c>
      <c r="U4" s="201" t="s">
        <v>176</v>
      </c>
      <c r="V4" s="201" t="s">
        <v>177</v>
      </c>
      <c r="W4" s="201"/>
      <c r="X4" s="199" t="s">
        <v>174</v>
      </c>
      <c r="Y4" s="199" t="s">
        <v>175</v>
      </c>
      <c r="Z4" s="201" t="s">
        <v>176</v>
      </c>
      <c r="AA4" s="201" t="s">
        <v>177</v>
      </c>
      <c r="AB4" s="201"/>
      <c r="AC4" s="199" t="s">
        <v>174</v>
      </c>
      <c r="AD4" s="199" t="s">
        <v>175</v>
      </c>
      <c r="AE4" s="201" t="s">
        <v>176</v>
      </c>
      <c r="AF4" s="201" t="s">
        <v>177</v>
      </c>
      <c r="AG4" s="201"/>
      <c r="AH4" s="199" t="s">
        <v>174</v>
      </c>
      <c r="AI4" s="199" t="s">
        <v>175</v>
      </c>
      <c r="AJ4" s="201" t="s">
        <v>176</v>
      </c>
      <c r="AK4" s="201" t="s">
        <v>177</v>
      </c>
      <c r="AL4" s="201"/>
      <c r="AM4" s="199" t="s">
        <v>174</v>
      </c>
      <c r="AN4" s="199" t="s">
        <v>175</v>
      </c>
      <c r="AO4" s="201" t="s">
        <v>176</v>
      </c>
      <c r="AP4" s="201" t="s">
        <v>177</v>
      </c>
      <c r="AQ4" s="201"/>
      <c r="AR4" s="199" t="s">
        <v>174</v>
      </c>
      <c r="AS4" s="199" t="s">
        <v>175</v>
      </c>
      <c r="AT4" s="201" t="s">
        <v>176</v>
      </c>
      <c r="AU4" s="201" t="s">
        <v>177</v>
      </c>
      <c r="AV4" s="201"/>
      <c r="AW4" s="199" t="s">
        <v>174</v>
      </c>
      <c r="AX4" s="199" t="s">
        <v>175</v>
      </c>
      <c r="AY4" s="201" t="s">
        <v>176</v>
      </c>
      <c r="AZ4" s="201" t="s">
        <v>177</v>
      </c>
    </row>
    <row r="5" spans="1:52">
      <c r="A5" s="202">
        <v>1</v>
      </c>
      <c r="B5" s="203" t="s">
        <v>178</v>
      </c>
      <c r="C5" s="204"/>
      <c r="D5" s="204"/>
      <c r="E5" s="204"/>
      <c r="F5" s="205">
        <v>1597968.346153846</v>
      </c>
      <c r="G5" s="206">
        <v>6896320032.1292305</v>
      </c>
      <c r="H5" s="206"/>
      <c r="I5" s="204"/>
      <c r="J5" s="207"/>
      <c r="K5" s="205">
        <v>1446692.076923077</v>
      </c>
      <c r="L5" s="206">
        <v>6243460062.5353851</v>
      </c>
      <c r="M5" s="206"/>
      <c r="N5" s="204"/>
      <c r="O5" s="204"/>
      <c r="P5" s="206">
        <v>1446692.076923077</v>
      </c>
      <c r="Q5" s="206">
        <v>6243460062.5353851</v>
      </c>
      <c r="R5" s="206"/>
      <c r="S5" s="204"/>
      <c r="T5" s="204"/>
      <c r="U5" s="206">
        <v>1446692.076923077</v>
      </c>
      <c r="V5" s="206">
        <v>6243460062.5353851</v>
      </c>
      <c r="W5" s="206"/>
      <c r="X5" s="204"/>
      <c r="Y5" s="204"/>
      <c r="Z5" s="206">
        <v>1315174.6153846155</v>
      </c>
      <c r="AA5" s="206">
        <v>5675872784.1230774</v>
      </c>
      <c r="AB5" s="206"/>
      <c r="AC5" s="204"/>
      <c r="AD5" s="204"/>
      <c r="AE5" s="206">
        <v>1315174.6153846155</v>
      </c>
      <c r="AF5" s="206">
        <v>5675872784.1230774</v>
      </c>
      <c r="AG5" s="206"/>
      <c r="AH5" s="204"/>
      <c r="AI5" s="204"/>
      <c r="AJ5" s="206">
        <v>1315174.6153846155</v>
      </c>
      <c r="AK5" s="206">
        <v>5675872784.1230774</v>
      </c>
      <c r="AL5" s="206"/>
      <c r="AM5" s="204"/>
      <c r="AN5" s="204"/>
      <c r="AO5" s="206">
        <v>1315174.6153846155</v>
      </c>
      <c r="AP5" s="206">
        <v>5675872784.1230774</v>
      </c>
      <c r="AQ5" s="206"/>
      <c r="AR5" s="204"/>
      <c r="AS5" s="204"/>
      <c r="AT5" s="206">
        <v>1315174.6153846155</v>
      </c>
      <c r="AU5" s="206">
        <v>5675872784.1230774</v>
      </c>
      <c r="AV5" s="206"/>
      <c r="AW5" s="204"/>
      <c r="AX5" s="204"/>
      <c r="AY5" s="206">
        <v>1315174.6153846155</v>
      </c>
      <c r="AZ5" s="206">
        <v>5675872784.1230774</v>
      </c>
    </row>
    <row r="6" spans="1:52">
      <c r="A6" s="208">
        <v>1.01</v>
      </c>
      <c r="B6" s="209" t="s">
        <v>179</v>
      </c>
      <c r="C6" s="210" t="s">
        <v>180</v>
      </c>
      <c r="D6" s="210">
        <v>2809.2548076923076</v>
      </c>
      <c r="E6" s="210">
        <v>72</v>
      </c>
      <c r="F6" s="211">
        <v>202266.34615384616</v>
      </c>
      <c r="G6" s="212">
        <v>872916824.76923084</v>
      </c>
      <c r="H6" s="212"/>
      <c r="I6" s="210">
        <v>2943.0288461538462</v>
      </c>
      <c r="J6" s="211">
        <v>72</v>
      </c>
      <c r="K6" s="211">
        <v>211898.07692307694</v>
      </c>
      <c r="L6" s="212">
        <v>914484292.6153847</v>
      </c>
      <c r="M6" s="212"/>
      <c r="N6" s="210">
        <v>2943.0288461538462</v>
      </c>
      <c r="O6" s="210">
        <v>72</v>
      </c>
      <c r="P6" s="212">
        <v>211898.07692307694</v>
      </c>
      <c r="Q6" s="212">
        <v>914484292.6153847</v>
      </c>
      <c r="R6" s="212"/>
      <c r="S6" s="210">
        <v>2943.0288461538462</v>
      </c>
      <c r="T6" s="210">
        <v>72</v>
      </c>
      <c r="U6" s="212">
        <v>211898.07692307694</v>
      </c>
      <c r="V6" s="212">
        <v>914484292.6153847</v>
      </c>
      <c r="W6" s="212"/>
      <c r="X6" s="210">
        <v>2675.4807692307691</v>
      </c>
      <c r="Y6" s="210">
        <v>72</v>
      </c>
      <c r="Z6" s="212">
        <v>192634.61538461538</v>
      </c>
      <c r="AA6" s="212">
        <v>831349356.92307699</v>
      </c>
      <c r="AB6" s="212"/>
      <c r="AC6" s="210">
        <v>2675.4807692307691</v>
      </c>
      <c r="AD6" s="210">
        <v>72</v>
      </c>
      <c r="AE6" s="212">
        <v>192634.61538461538</v>
      </c>
      <c r="AF6" s="212">
        <v>831349356.92307699</v>
      </c>
      <c r="AG6" s="212"/>
      <c r="AH6" s="210">
        <v>2675.4807692307691</v>
      </c>
      <c r="AI6" s="210">
        <v>72</v>
      </c>
      <c r="AJ6" s="212">
        <v>192634.61538461538</v>
      </c>
      <c r="AK6" s="212">
        <v>831349356.92307699</v>
      </c>
      <c r="AL6" s="212"/>
      <c r="AM6" s="210">
        <v>2675.4807692307691</v>
      </c>
      <c r="AN6" s="210">
        <v>72</v>
      </c>
      <c r="AO6" s="212">
        <v>192634.61538461538</v>
      </c>
      <c r="AP6" s="212">
        <v>831349356.92307699</v>
      </c>
      <c r="AQ6" s="212"/>
      <c r="AR6" s="210">
        <v>2675.4807692307691</v>
      </c>
      <c r="AS6" s="210">
        <v>72</v>
      </c>
      <c r="AT6" s="212">
        <v>192634.61538461538</v>
      </c>
      <c r="AU6" s="212">
        <v>831349356.92307699</v>
      </c>
      <c r="AV6" s="212"/>
      <c r="AW6" s="210">
        <v>2675.4807692307691</v>
      </c>
      <c r="AX6" s="210">
        <v>72</v>
      </c>
      <c r="AY6" s="212">
        <v>192634.61538461538</v>
      </c>
      <c r="AZ6" s="212">
        <v>831349356.92307699</v>
      </c>
    </row>
    <row r="7" spans="1:52" ht="27">
      <c r="A7" s="208">
        <v>1.02</v>
      </c>
      <c r="B7" s="209" t="s">
        <v>181</v>
      </c>
      <c r="C7" s="210" t="s">
        <v>182</v>
      </c>
      <c r="D7" s="210">
        <v>178080</v>
      </c>
      <c r="E7" s="210">
        <v>2</v>
      </c>
      <c r="F7" s="211">
        <v>356160</v>
      </c>
      <c r="G7" s="212">
        <v>1537072588.8000002</v>
      </c>
      <c r="H7" s="212"/>
      <c r="I7" s="210">
        <v>186560.00000000003</v>
      </c>
      <c r="J7" s="211">
        <v>1</v>
      </c>
      <c r="K7" s="211">
        <v>186560.00000000003</v>
      </c>
      <c r="L7" s="212">
        <v>805133260.80000019</v>
      </c>
      <c r="M7" s="212"/>
      <c r="N7" s="210">
        <v>186560.00000000003</v>
      </c>
      <c r="O7" s="210">
        <v>1</v>
      </c>
      <c r="P7" s="212">
        <v>186560.00000000003</v>
      </c>
      <c r="Q7" s="212">
        <v>805133260.80000019</v>
      </c>
      <c r="R7" s="212"/>
      <c r="S7" s="210">
        <v>186560.00000000003</v>
      </c>
      <c r="T7" s="210">
        <v>1</v>
      </c>
      <c r="U7" s="212">
        <v>186560.00000000003</v>
      </c>
      <c r="V7" s="212">
        <v>805133260.80000019</v>
      </c>
      <c r="W7" s="212"/>
      <c r="X7" s="210">
        <v>169600</v>
      </c>
      <c r="Y7" s="210">
        <v>1</v>
      </c>
      <c r="Z7" s="212">
        <v>169600</v>
      </c>
      <c r="AA7" s="212">
        <v>731939328</v>
      </c>
      <c r="AB7" s="212"/>
      <c r="AC7" s="210">
        <v>169600</v>
      </c>
      <c r="AD7" s="210">
        <v>1</v>
      </c>
      <c r="AE7" s="212">
        <v>169600</v>
      </c>
      <c r="AF7" s="212">
        <v>731939328</v>
      </c>
      <c r="AG7" s="212"/>
      <c r="AH7" s="210">
        <v>169600</v>
      </c>
      <c r="AI7" s="210">
        <v>1</v>
      </c>
      <c r="AJ7" s="212">
        <v>169600</v>
      </c>
      <c r="AK7" s="212">
        <v>731939328</v>
      </c>
      <c r="AL7" s="212"/>
      <c r="AM7" s="210">
        <v>169600</v>
      </c>
      <c r="AN7" s="210">
        <v>1</v>
      </c>
      <c r="AO7" s="212">
        <v>169600</v>
      </c>
      <c r="AP7" s="212">
        <v>731939328</v>
      </c>
      <c r="AQ7" s="212"/>
      <c r="AR7" s="210">
        <v>169600</v>
      </c>
      <c r="AS7" s="210">
        <v>1</v>
      </c>
      <c r="AT7" s="212">
        <v>169600</v>
      </c>
      <c r="AU7" s="212">
        <v>731939328</v>
      </c>
      <c r="AV7" s="212"/>
      <c r="AW7" s="210">
        <v>169600</v>
      </c>
      <c r="AX7" s="210">
        <v>1</v>
      </c>
      <c r="AY7" s="212">
        <v>169600</v>
      </c>
      <c r="AZ7" s="212">
        <v>731939328</v>
      </c>
    </row>
    <row r="8" spans="1:52" ht="18">
      <c r="A8" s="208">
        <v>1.03</v>
      </c>
      <c r="B8" s="209" t="s">
        <v>183</v>
      </c>
      <c r="C8" s="210" t="s">
        <v>180</v>
      </c>
      <c r="D8" s="210">
        <v>6678</v>
      </c>
      <c r="E8" s="210">
        <v>72</v>
      </c>
      <c r="F8" s="211">
        <v>480816</v>
      </c>
      <c r="G8" s="212">
        <v>2075047994.8800001</v>
      </c>
      <c r="H8" s="212"/>
      <c r="I8" s="210">
        <v>6996.0000000000009</v>
      </c>
      <c r="J8" s="211">
        <v>72</v>
      </c>
      <c r="K8" s="211">
        <v>503712.00000000006</v>
      </c>
      <c r="L8" s="212">
        <v>2173859804.1600003</v>
      </c>
      <c r="M8" s="212"/>
      <c r="N8" s="210">
        <v>6996.0000000000009</v>
      </c>
      <c r="O8" s="210">
        <v>72</v>
      </c>
      <c r="P8" s="212">
        <v>503712.00000000006</v>
      </c>
      <c r="Q8" s="212">
        <v>2173859804.1600003</v>
      </c>
      <c r="R8" s="212"/>
      <c r="S8" s="210">
        <v>6996.0000000000009</v>
      </c>
      <c r="T8" s="210">
        <v>72</v>
      </c>
      <c r="U8" s="212">
        <v>503712.00000000006</v>
      </c>
      <c r="V8" s="212">
        <v>2173859804.1600003</v>
      </c>
      <c r="W8" s="212"/>
      <c r="X8" s="210">
        <v>6360</v>
      </c>
      <c r="Y8" s="210">
        <v>72</v>
      </c>
      <c r="Z8" s="212">
        <v>457920</v>
      </c>
      <c r="AA8" s="212">
        <v>1976236185.6000001</v>
      </c>
      <c r="AB8" s="212"/>
      <c r="AC8" s="210">
        <v>6360</v>
      </c>
      <c r="AD8" s="210">
        <v>72</v>
      </c>
      <c r="AE8" s="212">
        <v>457920</v>
      </c>
      <c r="AF8" s="212">
        <v>1976236185.6000001</v>
      </c>
      <c r="AG8" s="212"/>
      <c r="AH8" s="210">
        <v>6360</v>
      </c>
      <c r="AI8" s="210">
        <v>72</v>
      </c>
      <c r="AJ8" s="212">
        <v>457920</v>
      </c>
      <c r="AK8" s="212">
        <v>1976236185.6000001</v>
      </c>
      <c r="AL8" s="212"/>
      <c r="AM8" s="210">
        <v>6360</v>
      </c>
      <c r="AN8" s="210">
        <v>72</v>
      </c>
      <c r="AO8" s="212">
        <v>457920</v>
      </c>
      <c r="AP8" s="212">
        <v>1976236185.6000001</v>
      </c>
      <c r="AQ8" s="212"/>
      <c r="AR8" s="210">
        <v>6360</v>
      </c>
      <c r="AS8" s="210">
        <v>72</v>
      </c>
      <c r="AT8" s="212">
        <v>457920</v>
      </c>
      <c r="AU8" s="212">
        <v>1976236185.6000001</v>
      </c>
      <c r="AV8" s="212"/>
      <c r="AW8" s="210">
        <v>6360</v>
      </c>
      <c r="AX8" s="210">
        <v>72</v>
      </c>
      <c r="AY8" s="212">
        <v>457920</v>
      </c>
      <c r="AZ8" s="212">
        <v>1976236185.6000001</v>
      </c>
    </row>
    <row r="9" spans="1:52" ht="18">
      <c r="A9" s="208">
        <v>1.04</v>
      </c>
      <c r="B9" s="209" t="s">
        <v>184</v>
      </c>
      <c r="C9" s="210" t="s">
        <v>180</v>
      </c>
      <c r="D9" s="210">
        <v>6678</v>
      </c>
      <c r="E9" s="210">
        <v>72</v>
      </c>
      <c r="F9" s="211">
        <v>480816</v>
      </c>
      <c r="G9" s="212">
        <v>2075047994.8800001</v>
      </c>
      <c r="H9" s="212"/>
      <c r="I9" s="210">
        <v>6996.0000000000009</v>
      </c>
      <c r="J9" s="211">
        <v>72</v>
      </c>
      <c r="K9" s="211">
        <v>503712.00000000006</v>
      </c>
      <c r="L9" s="212">
        <v>2173859804.1600003</v>
      </c>
      <c r="M9" s="212"/>
      <c r="N9" s="210">
        <v>6996.0000000000009</v>
      </c>
      <c r="O9" s="210">
        <v>72</v>
      </c>
      <c r="P9" s="212">
        <v>503712.00000000006</v>
      </c>
      <c r="Q9" s="212">
        <v>2173859804.1600003</v>
      </c>
      <c r="R9" s="212"/>
      <c r="S9" s="210">
        <v>6996.0000000000009</v>
      </c>
      <c r="T9" s="210">
        <v>72</v>
      </c>
      <c r="U9" s="212">
        <v>503712.00000000006</v>
      </c>
      <c r="V9" s="212">
        <v>2173859804.1600003</v>
      </c>
      <c r="W9" s="212"/>
      <c r="X9" s="210">
        <v>6360</v>
      </c>
      <c r="Y9" s="210">
        <v>72</v>
      </c>
      <c r="Z9" s="212">
        <v>457920</v>
      </c>
      <c r="AA9" s="212">
        <v>1976236185.6000001</v>
      </c>
      <c r="AB9" s="212"/>
      <c r="AC9" s="210">
        <v>6360</v>
      </c>
      <c r="AD9" s="210">
        <v>72</v>
      </c>
      <c r="AE9" s="212">
        <v>457920</v>
      </c>
      <c r="AF9" s="212">
        <v>1976236185.6000001</v>
      </c>
      <c r="AG9" s="212"/>
      <c r="AH9" s="210">
        <v>6360</v>
      </c>
      <c r="AI9" s="210">
        <v>72</v>
      </c>
      <c r="AJ9" s="212">
        <v>457920</v>
      </c>
      <c r="AK9" s="212">
        <v>1976236185.6000001</v>
      </c>
      <c r="AL9" s="212"/>
      <c r="AM9" s="210">
        <v>6360</v>
      </c>
      <c r="AN9" s="210">
        <v>72</v>
      </c>
      <c r="AO9" s="212">
        <v>457920</v>
      </c>
      <c r="AP9" s="212">
        <v>1976236185.6000001</v>
      </c>
      <c r="AQ9" s="212"/>
      <c r="AR9" s="210">
        <v>6360</v>
      </c>
      <c r="AS9" s="210">
        <v>72</v>
      </c>
      <c r="AT9" s="212">
        <v>457920</v>
      </c>
      <c r="AU9" s="212">
        <v>1976236185.6000001</v>
      </c>
      <c r="AV9" s="212"/>
      <c r="AW9" s="210">
        <v>6360</v>
      </c>
      <c r="AX9" s="210">
        <v>72</v>
      </c>
      <c r="AY9" s="212">
        <v>457920</v>
      </c>
      <c r="AZ9" s="212">
        <v>1976236185.6000001</v>
      </c>
    </row>
    <row r="10" spans="1:52" ht="18">
      <c r="A10" s="208">
        <v>1.05</v>
      </c>
      <c r="B10" s="209" t="s">
        <v>185</v>
      </c>
      <c r="C10" s="210" t="s">
        <v>182</v>
      </c>
      <c r="D10" s="210">
        <v>27825</v>
      </c>
      <c r="E10" s="210">
        <v>2</v>
      </c>
      <c r="F10" s="211">
        <v>55650</v>
      </c>
      <c r="G10" s="212">
        <v>240167592.00000003</v>
      </c>
      <c r="H10" s="212"/>
      <c r="I10" s="210">
        <v>29150.000000000004</v>
      </c>
      <c r="J10" s="211">
        <v>1</v>
      </c>
      <c r="K10" s="211">
        <v>29150.000000000004</v>
      </c>
      <c r="L10" s="212">
        <v>125802072.00000003</v>
      </c>
      <c r="M10" s="212"/>
      <c r="N10" s="210">
        <v>29150.000000000004</v>
      </c>
      <c r="O10" s="210">
        <v>1</v>
      </c>
      <c r="P10" s="212">
        <v>29150.000000000004</v>
      </c>
      <c r="Q10" s="212">
        <v>125802072.00000003</v>
      </c>
      <c r="R10" s="212"/>
      <c r="S10" s="210">
        <v>29150.000000000004</v>
      </c>
      <c r="T10" s="210">
        <v>1</v>
      </c>
      <c r="U10" s="212">
        <v>29150.000000000004</v>
      </c>
      <c r="V10" s="212">
        <v>125802072.00000003</v>
      </c>
      <c r="W10" s="212"/>
      <c r="X10" s="210">
        <v>26500</v>
      </c>
      <c r="Y10" s="210">
        <v>1</v>
      </c>
      <c r="Z10" s="212">
        <v>26500</v>
      </c>
      <c r="AA10" s="212">
        <v>114365520.00000001</v>
      </c>
      <c r="AB10" s="212"/>
      <c r="AC10" s="210">
        <v>26500</v>
      </c>
      <c r="AD10" s="210">
        <v>1</v>
      </c>
      <c r="AE10" s="212">
        <v>26500</v>
      </c>
      <c r="AF10" s="212">
        <v>114365520.00000001</v>
      </c>
      <c r="AG10" s="212"/>
      <c r="AH10" s="210">
        <v>26500</v>
      </c>
      <c r="AI10" s="210">
        <v>1</v>
      </c>
      <c r="AJ10" s="212">
        <v>26500</v>
      </c>
      <c r="AK10" s="212">
        <v>114365520.00000001</v>
      </c>
      <c r="AL10" s="212"/>
      <c r="AM10" s="210">
        <v>26500</v>
      </c>
      <c r="AN10" s="210">
        <v>1</v>
      </c>
      <c r="AO10" s="212">
        <v>26500</v>
      </c>
      <c r="AP10" s="212">
        <v>114365520.00000001</v>
      </c>
      <c r="AQ10" s="212"/>
      <c r="AR10" s="210">
        <v>26500</v>
      </c>
      <c r="AS10" s="210">
        <v>1</v>
      </c>
      <c r="AT10" s="212">
        <v>26500</v>
      </c>
      <c r="AU10" s="212">
        <v>114365520.00000001</v>
      </c>
      <c r="AV10" s="212"/>
      <c r="AW10" s="210">
        <v>26500</v>
      </c>
      <c r="AX10" s="210">
        <v>1</v>
      </c>
      <c r="AY10" s="212">
        <v>26500</v>
      </c>
      <c r="AZ10" s="212">
        <v>114365520.00000001</v>
      </c>
    </row>
    <row r="11" spans="1:52">
      <c r="A11" s="208">
        <v>1.06</v>
      </c>
      <c r="B11" s="209" t="s">
        <v>186</v>
      </c>
      <c r="C11" s="210" t="s">
        <v>182</v>
      </c>
      <c r="D11" s="210">
        <v>11130</v>
      </c>
      <c r="E11" s="210">
        <v>2</v>
      </c>
      <c r="F11" s="211">
        <v>22260</v>
      </c>
      <c r="G11" s="212">
        <v>96067036.800000012</v>
      </c>
      <c r="H11" s="212"/>
      <c r="I11" s="210">
        <v>11660.000000000002</v>
      </c>
      <c r="J11" s="211">
        <v>1</v>
      </c>
      <c r="K11" s="211">
        <v>11660.000000000002</v>
      </c>
      <c r="L11" s="212">
        <v>50320828.800000012</v>
      </c>
      <c r="M11" s="212"/>
      <c r="N11" s="210">
        <v>11660.000000000002</v>
      </c>
      <c r="O11" s="210">
        <v>1</v>
      </c>
      <c r="P11" s="212">
        <v>11660.000000000002</v>
      </c>
      <c r="Q11" s="212">
        <v>50320828.800000012</v>
      </c>
      <c r="R11" s="212"/>
      <c r="S11" s="210">
        <v>11660.000000000002</v>
      </c>
      <c r="T11" s="210">
        <v>1</v>
      </c>
      <c r="U11" s="212">
        <v>11660.000000000002</v>
      </c>
      <c r="V11" s="212">
        <v>50320828.800000012</v>
      </c>
      <c r="W11" s="212"/>
      <c r="X11" s="210">
        <v>10600</v>
      </c>
      <c r="Y11" s="210">
        <v>1</v>
      </c>
      <c r="Z11" s="212">
        <v>10600</v>
      </c>
      <c r="AA11" s="212">
        <v>45746208</v>
      </c>
      <c r="AB11" s="212"/>
      <c r="AC11" s="210">
        <v>10600</v>
      </c>
      <c r="AD11" s="210">
        <v>1</v>
      </c>
      <c r="AE11" s="212">
        <v>10600</v>
      </c>
      <c r="AF11" s="212">
        <v>45746208</v>
      </c>
      <c r="AG11" s="212"/>
      <c r="AH11" s="210">
        <v>10600</v>
      </c>
      <c r="AI11" s="210">
        <v>1</v>
      </c>
      <c r="AJ11" s="212">
        <v>10600</v>
      </c>
      <c r="AK11" s="212">
        <v>45746208</v>
      </c>
      <c r="AL11" s="212"/>
      <c r="AM11" s="210">
        <v>10600</v>
      </c>
      <c r="AN11" s="210">
        <v>1</v>
      </c>
      <c r="AO11" s="212">
        <v>10600</v>
      </c>
      <c r="AP11" s="212">
        <v>45746208</v>
      </c>
      <c r="AQ11" s="212"/>
      <c r="AR11" s="210">
        <v>10600</v>
      </c>
      <c r="AS11" s="210">
        <v>1</v>
      </c>
      <c r="AT11" s="212">
        <v>10600</v>
      </c>
      <c r="AU11" s="212">
        <v>45746208</v>
      </c>
      <c r="AV11" s="212"/>
      <c r="AW11" s="210">
        <v>10600</v>
      </c>
      <c r="AX11" s="210">
        <v>1</v>
      </c>
      <c r="AY11" s="212">
        <v>10600</v>
      </c>
      <c r="AZ11" s="212">
        <v>45746208</v>
      </c>
    </row>
    <row r="12" spans="1:52">
      <c r="A12" s="202">
        <v>2</v>
      </c>
      <c r="B12" s="203" t="s">
        <v>187</v>
      </c>
      <c r="C12" s="204"/>
      <c r="D12" s="204"/>
      <c r="E12" s="204"/>
      <c r="F12" s="205">
        <v>7528810.5426315945</v>
      </c>
      <c r="G12" s="206">
        <v>32491937082.624321</v>
      </c>
      <c r="H12" s="206"/>
      <c r="I12" s="204"/>
      <c r="J12" s="207"/>
      <c r="K12" s="205">
        <v>4052163.4292068947</v>
      </c>
      <c r="L12" s="206">
        <v>17487840668.159611</v>
      </c>
      <c r="M12" s="206"/>
      <c r="N12" s="204"/>
      <c r="O12" s="204"/>
      <c r="P12" s="206">
        <v>4036179.3036074801</v>
      </c>
      <c r="Q12" s="206">
        <v>17418858296.992729</v>
      </c>
      <c r="R12" s="206"/>
      <c r="S12" s="204"/>
      <c r="T12" s="204"/>
      <c r="U12" s="206">
        <v>4062819.5129398378</v>
      </c>
      <c r="V12" s="206">
        <v>17533828915.604198</v>
      </c>
      <c r="W12" s="206"/>
      <c r="X12" s="204"/>
      <c r="Y12" s="204"/>
      <c r="Z12" s="206">
        <v>3007971.9802416586</v>
      </c>
      <c r="AA12" s="206">
        <v>12981444515.689322</v>
      </c>
      <c r="AB12" s="206"/>
      <c r="AC12" s="204"/>
      <c r="AD12" s="204"/>
      <c r="AE12" s="206">
        <v>2994305.5528541594</v>
      </c>
      <c r="AF12" s="206">
        <v>12922464588.341639</v>
      </c>
      <c r="AG12" s="206"/>
      <c r="AH12" s="204"/>
      <c r="AI12" s="204"/>
      <c r="AJ12" s="206">
        <v>3017082.931833325</v>
      </c>
      <c r="AK12" s="206">
        <v>13020764467.254444</v>
      </c>
      <c r="AL12" s="206"/>
      <c r="AM12" s="204"/>
      <c r="AN12" s="204"/>
      <c r="AO12" s="206">
        <v>3067193.165587489</v>
      </c>
      <c r="AP12" s="206">
        <v>13237024200.862616</v>
      </c>
      <c r="AQ12" s="206"/>
      <c r="AR12" s="204"/>
      <c r="AS12" s="204"/>
      <c r="AT12" s="206">
        <v>3053526.7381999898</v>
      </c>
      <c r="AU12" s="206">
        <v>13178044273.514933</v>
      </c>
      <c r="AV12" s="206"/>
      <c r="AW12" s="204"/>
      <c r="AX12" s="204"/>
      <c r="AY12" s="206">
        <v>3021638.4076291579</v>
      </c>
      <c r="AZ12" s="206">
        <v>13040424443.037004</v>
      </c>
    </row>
    <row r="13" spans="1:52">
      <c r="A13" s="208">
        <v>2.0099999999999998</v>
      </c>
      <c r="B13" s="209" t="s">
        <v>188</v>
      </c>
      <c r="C13" s="210" t="s">
        <v>182</v>
      </c>
      <c r="D13" s="210">
        <v>1740460.3258343316</v>
      </c>
      <c r="E13" s="210">
        <v>2</v>
      </c>
      <c r="F13" s="211">
        <v>3480920.6516686631</v>
      </c>
      <c r="G13" s="212">
        <v>15022539637.993418</v>
      </c>
      <c r="H13" s="212"/>
      <c r="I13" s="210">
        <v>1753756.7516686635</v>
      </c>
      <c r="J13" s="211">
        <v>1</v>
      </c>
      <c r="K13" s="211">
        <v>1753756.7516686635</v>
      </c>
      <c r="L13" s="212">
        <v>7568652938.0414181</v>
      </c>
      <c r="M13" s="212"/>
      <c r="N13" s="210">
        <v>1753756.7516686635</v>
      </c>
      <c r="O13" s="210">
        <v>1</v>
      </c>
      <c r="P13" s="212">
        <v>1753756.7516686635</v>
      </c>
      <c r="Q13" s="212">
        <v>7568652938.0414181</v>
      </c>
      <c r="R13" s="212"/>
      <c r="S13" s="210">
        <v>1753756.7516686635</v>
      </c>
      <c r="T13" s="210">
        <v>1</v>
      </c>
      <c r="U13" s="212">
        <v>1753756.7516686635</v>
      </c>
      <c r="V13" s="212">
        <v>7568652938.0414181</v>
      </c>
      <c r="W13" s="212"/>
      <c r="X13" s="210">
        <v>1727163.9</v>
      </c>
      <c r="Y13" s="210">
        <v>1</v>
      </c>
      <c r="Z13" s="212">
        <v>1727163.9</v>
      </c>
      <c r="AA13" s="212">
        <v>7453886699.9519997</v>
      </c>
      <c r="AB13" s="212"/>
      <c r="AC13" s="210">
        <v>1727163.9</v>
      </c>
      <c r="AD13" s="210">
        <v>1</v>
      </c>
      <c r="AE13" s="212">
        <v>1727163.9</v>
      </c>
      <c r="AF13" s="212">
        <v>7453886699.9519997</v>
      </c>
      <c r="AG13" s="212"/>
      <c r="AH13" s="210">
        <v>1727163.9</v>
      </c>
      <c r="AI13" s="210">
        <v>1</v>
      </c>
      <c r="AJ13" s="212">
        <v>1727163.9</v>
      </c>
      <c r="AK13" s="212">
        <v>7453886699.9519997</v>
      </c>
      <c r="AL13" s="212"/>
      <c r="AM13" s="210">
        <v>1727163.9</v>
      </c>
      <c r="AN13" s="210">
        <v>1</v>
      </c>
      <c r="AO13" s="212">
        <v>1727163.9</v>
      </c>
      <c r="AP13" s="212">
        <v>7453886699.9519997</v>
      </c>
      <c r="AQ13" s="212"/>
      <c r="AR13" s="210">
        <v>1727163.9</v>
      </c>
      <c r="AS13" s="210">
        <v>1</v>
      </c>
      <c r="AT13" s="212">
        <v>1727163.9</v>
      </c>
      <c r="AU13" s="212">
        <v>7453886699.9519997</v>
      </c>
      <c r="AV13" s="212"/>
      <c r="AW13" s="210">
        <v>1727163.9</v>
      </c>
      <c r="AX13" s="210">
        <v>1</v>
      </c>
      <c r="AY13" s="212">
        <v>1727163.9</v>
      </c>
      <c r="AZ13" s="212">
        <v>7453886699.9519997</v>
      </c>
    </row>
    <row r="14" spans="1:52">
      <c r="A14" s="208">
        <v>2.02</v>
      </c>
      <c r="B14" s="209" t="s">
        <v>189</v>
      </c>
      <c r="C14" s="210" t="s">
        <v>182</v>
      </c>
      <c r="D14" s="210">
        <v>1700000</v>
      </c>
      <c r="E14" s="210">
        <v>2</v>
      </c>
      <c r="F14" s="211">
        <v>3400000</v>
      </c>
      <c r="G14" s="212">
        <v>14673312000.000002</v>
      </c>
      <c r="H14" s="212"/>
      <c r="I14" s="210">
        <v>1866835.2863540421</v>
      </c>
      <c r="J14" s="211">
        <v>1</v>
      </c>
      <c r="K14" s="211">
        <v>1866835.2863540421</v>
      </c>
      <c r="L14" s="212">
        <v>8056663708.6124134</v>
      </c>
      <c r="M14" s="212"/>
      <c r="N14" s="210">
        <v>1866835.2863540421</v>
      </c>
      <c r="O14" s="210">
        <v>1</v>
      </c>
      <c r="P14" s="212">
        <v>1866835.2863540421</v>
      </c>
      <c r="Q14" s="212">
        <v>8056663708.6124134</v>
      </c>
      <c r="R14" s="212"/>
      <c r="S14" s="210">
        <v>1866835.2863540421</v>
      </c>
      <c r="T14" s="210">
        <v>1</v>
      </c>
      <c r="U14" s="212">
        <v>1866835.2863540421</v>
      </c>
      <c r="V14" s="212">
        <v>8056663708.6124134</v>
      </c>
      <c r="W14" s="212"/>
      <c r="X14" s="210">
        <v>1107700.0000000002</v>
      </c>
      <c r="Y14" s="210">
        <v>1</v>
      </c>
      <c r="Z14" s="212">
        <v>1107700.0000000002</v>
      </c>
      <c r="AA14" s="212">
        <v>4780478736.000001</v>
      </c>
      <c r="AB14" s="212"/>
      <c r="AC14" s="210">
        <v>1107700.0000000002</v>
      </c>
      <c r="AD14" s="210">
        <v>1</v>
      </c>
      <c r="AE14" s="212">
        <v>1107700.0000000002</v>
      </c>
      <c r="AF14" s="212">
        <v>4780478736.000001</v>
      </c>
      <c r="AG14" s="212"/>
      <c r="AH14" s="210">
        <v>1107700.0000000002</v>
      </c>
      <c r="AI14" s="210">
        <v>1</v>
      </c>
      <c r="AJ14" s="212">
        <v>1107700.0000000002</v>
      </c>
      <c r="AK14" s="212">
        <v>4780478736.000001</v>
      </c>
      <c r="AL14" s="212"/>
      <c r="AM14" s="210">
        <v>1107700.0000000002</v>
      </c>
      <c r="AN14" s="210">
        <v>1</v>
      </c>
      <c r="AO14" s="212">
        <v>1107700.0000000002</v>
      </c>
      <c r="AP14" s="212">
        <v>4780478736.000001</v>
      </c>
      <c r="AQ14" s="212"/>
      <c r="AR14" s="210">
        <v>1107700.0000000002</v>
      </c>
      <c r="AS14" s="210">
        <v>1</v>
      </c>
      <c r="AT14" s="212">
        <v>1107700.0000000002</v>
      </c>
      <c r="AU14" s="212">
        <v>4780478736.000001</v>
      </c>
      <c r="AV14" s="212"/>
      <c r="AW14" s="210">
        <v>1107700.0000000002</v>
      </c>
      <c r="AX14" s="210">
        <v>1</v>
      </c>
      <c r="AY14" s="212">
        <v>1107700.0000000002</v>
      </c>
      <c r="AZ14" s="212">
        <v>4780478736.000001</v>
      </c>
    </row>
    <row r="15" spans="1:52" ht="18">
      <c r="A15" s="208">
        <v>2.0299999999999998</v>
      </c>
      <c r="B15" s="209" t="s">
        <v>190</v>
      </c>
      <c r="C15" s="210" t="s">
        <v>65</v>
      </c>
      <c r="D15" s="210">
        <v>2500000</v>
      </c>
      <c r="E15" s="210">
        <v>0</v>
      </c>
      <c r="F15" s="211">
        <v>0</v>
      </c>
      <c r="G15" s="212">
        <v>0</v>
      </c>
      <c r="H15" s="212"/>
      <c r="I15" s="210">
        <v>2720635.9826287865</v>
      </c>
      <c r="J15" s="211">
        <v>0</v>
      </c>
      <c r="K15" s="211">
        <v>0</v>
      </c>
      <c r="L15" s="212">
        <v>0</v>
      </c>
      <c r="M15" s="212"/>
      <c r="N15" s="210">
        <v>2720635.9826287865</v>
      </c>
      <c r="O15" s="210">
        <v>0</v>
      </c>
      <c r="P15" s="212">
        <v>0</v>
      </c>
      <c r="Q15" s="212">
        <v>0</v>
      </c>
      <c r="R15" s="212"/>
      <c r="S15" s="210">
        <v>2720635.9826287865</v>
      </c>
      <c r="T15" s="210">
        <v>0</v>
      </c>
      <c r="U15" s="212">
        <v>0</v>
      </c>
      <c r="V15" s="212">
        <v>0</v>
      </c>
      <c r="W15" s="212"/>
      <c r="X15" s="210">
        <v>1855000</v>
      </c>
      <c r="Y15" s="210">
        <v>0</v>
      </c>
      <c r="Z15" s="212">
        <v>0</v>
      </c>
      <c r="AA15" s="212">
        <v>0</v>
      </c>
      <c r="AB15" s="212"/>
      <c r="AC15" s="210">
        <v>1855000</v>
      </c>
      <c r="AD15" s="210">
        <v>0</v>
      </c>
      <c r="AE15" s="212">
        <v>0</v>
      </c>
      <c r="AF15" s="212">
        <v>0</v>
      </c>
      <c r="AG15" s="212"/>
      <c r="AH15" s="210">
        <v>1855000</v>
      </c>
      <c r="AI15" s="210">
        <v>0</v>
      </c>
      <c r="AJ15" s="212">
        <v>0</v>
      </c>
      <c r="AK15" s="212">
        <v>0</v>
      </c>
      <c r="AL15" s="212"/>
      <c r="AM15" s="210">
        <v>1855000</v>
      </c>
      <c r="AN15" s="210">
        <v>0</v>
      </c>
      <c r="AO15" s="212">
        <v>0</v>
      </c>
      <c r="AP15" s="212">
        <v>0</v>
      </c>
      <c r="AQ15" s="212"/>
      <c r="AR15" s="210">
        <v>1855000</v>
      </c>
      <c r="AS15" s="210">
        <v>0</v>
      </c>
      <c r="AT15" s="212">
        <v>0</v>
      </c>
      <c r="AU15" s="212">
        <v>0</v>
      </c>
      <c r="AV15" s="212"/>
      <c r="AW15" s="210">
        <v>1855000</v>
      </c>
      <c r="AX15" s="210">
        <v>0</v>
      </c>
      <c r="AY15" s="212">
        <v>0</v>
      </c>
      <c r="AZ15" s="212">
        <v>0</v>
      </c>
    </row>
    <row r="16" spans="1:52" ht="18">
      <c r="A16" s="208">
        <v>2.04</v>
      </c>
      <c r="B16" s="209" t="s">
        <v>191</v>
      </c>
      <c r="C16" s="210" t="s">
        <v>65</v>
      </c>
      <c r="D16" s="210">
        <v>482252.62194078381</v>
      </c>
      <c r="E16" s="210">
        <v>0</v>
      </c>
      <c r="F16" s="211">
        <v>0</v>
      </c>
      <c r="G16" s="212">
        <v>0</v>
      </c>
      <c r="H16" s="212"/>
      <c r="I16" s="210">
        <v>585025.24388156761</v>
      </c>
      <c r="J16" s="211">
        <v>0</v>
      </c>
      <c r="K16" s="211">
        <v>0</v>
      </c>
      <c r="L16" s="212">
        <v>0</v>
      </c>
      <c r="M16" s="212"/>
      <c r="N16" s="210">
        <v>585025.24388156761</v>
      </c>
      <c r="O16" s="210">
        <v>0</v>
      </c>
      <c r="P16" s="212">
        <v>0</v>
      </c>
      <c r="Q16" s="212">
        <v>0</v>
      </c>
      <c r="R16" s="212"/>
      <c r="S16" s="210">
        <v>585025.24388156761</v>
      </c>
      <c r="T16" s="210">
        <v>0</v>
      </c>
      <c r="U16" s="212">
        <v>0</v>
      </c>
      <c r="V16" s="212">
        <v>0</v>
      </c>
      <c r="W16" s="212"/>
      <c r="X16" s="210">
        <v>379480</v>
      </c>
      <c r="Y16" s="210">
        <v>0</v>
      </c>
      <c r="Z16" s="212">
        <v>0</v>
      </c>
      <c r="AA16" s="212">
        <v>0</v>
      </c>
      <c r="AB16" s="212"/>
      <c r="AC16" s="210">
        <v>379480</v>
      </c>
      <c r="AD16" s="210">
        <v>0</v>
      </c>
      <c r="AE16" s="212">
        <v>0</v>
      </c>
      <c r="AF16" s="212">
        <v>0</v>
      </c>
      <c r="AG16" s="212"/>
      <c r="AH16" s="210">
        <v>379480</v>
      </c>
      <c r="AI16" s="210">
        <v>0</v>
      </c>
      <c r="AJ16" s="212">
        <v>0</v>
      </c>
      <c r="AK16" s="212">
        <v>0</v>
      </c>
      <c r="AL16" s="212"/>
      <c r="AM16" s="210">
        <v>379480</v>
      </c>
      <c r="AN16" s="210">
        <v>0</v>
      </c>
      <c r="AO16" s="212">
        <v>0</v>
      </c>
      <c r="AP16" s="212">
        <v>0</v>
      </c>
      <c r="AQ16" s="212"/>
      <c r="AR16" s="210">
        <v>379480</v>
      </c>
      <c r="AS16" s="210">
        <v>0</v>
      </c>
      <c r="AT16" s="212">
        <v>0</v>
      </c>
      <c r="AU16" s="212">
        <v>0</v>
      </c>
      <c r="AV16" s="212"/>
      <c r="AW16" s="210">
        <v>379480</v>
      </c>
      <c r="AX16" s="210">
        <v>0</v>
      </c>
      <c r="AY16" s="212">
        <v>0</v>
      </c>
      <c r="AZ16" s="212">
        <v>0</v>
      </c>
    </row>
    <row r="17" spans="1:52" ht="27">
      <c r="A17" s="208">
        <v>2.0499999999999998</v>
      </c>
      <c r="B17" s="209" t="s">
        <v>192</v>
      </c>
      <c r="C17" s="210" t="s">
        <v>193</v>
      </c>
      <c r="D17" s="210">
        <v>5061.6397731478983</v>
      </c>
      <c r="E17" s="210">
        <v>128</v>
      </c>
      <c r="F17" s="211">
        <v>647889.89096293098</v>
      </c>
      <c r="G17" s="212">
        <v>2796085444.6309023</v>
      </c>
      <c r="H17" s="212"/>
      <c r="I17" s="210">
        <v>5328.0418664714725</v>
      </c>
      <c r="J17" s="211">
        <v>81</v>
      </c>
      <c r="K17" s="211">
        <v>431571.3911841893</v>
      </c>
      <c r="L17" s="212">
        <v>1862524021.5057821</v>
      </c>
      <c r="M17" s="212"/>
      <c r="N17" s="210">
        <v>5328.0418664714725</v>
      </c>
      <c r="O17" s="210">
        <v>78</v>
      </c>
      <c r="P17" s="212">
        <v>415587.26558477484</v>
      </c>
      <c r="Q17" s="212">
        <v>1793541650.3389013</v>
      </c>
      <c r="R17" s="212"/>
      <c r="S17" s="210">
        <v>5328.0418664714725</v>
      </c>
      <c r="T17" s="210">
        <v>83</v>
      </c>
      <c r="U17" s="212">
        <v>442227.47491713223</v>
      </c>
      <c r="V17" s="212">
        <v>1908512268.9503694</v>
      </c>
      <c r="W17" s="212"/>
      <c r="X17" s="210">
        <v>4555.4757958331084</v>
      </c>
      <c r="Y17" s="210">
        <v>38</v>
      </c>
      <c r="Z17" s="212">
        <v>173108.08024165811</v>
      </c>
      <c r="AA17" s="212">
        <v>747079079.73731911</v>
      </c>
      <c r="AB17" s="212"/>
      <c r="AC17" s="210">
        <v>4555.4757958331084</v>
      </c>
      <c r="AD17" s="210">
        <v>35</v>
      </c>
      <c r="AE17" s="212">
        <v>159441.6528541588</v>
      </c>
      <c r="AF17" s="212">
        <v>688099152.38963616</v>
      </c>
      <c r="AG17" s="212"/>
      <c r="AH17" s="210">
        <v>4555.4757958331084</v>
      </c>
      <c r="AI17" s="210">
        <v>40</v>
      </c>
      <c r="AJ17" s="212">
        <v>182219.03183332435</v>
      </c>
      <c r="AK17" s="212">
        <v>786399031.30244124</v>
      </c>
      <c r="AL17" s="212"/>
      <c r="AM17" s="210">
        <v>4555.4757958331084</v>
      </c>
      <c r="AN17" s="210">
        <v>51</v>
      </c>
      <c r="AO17" s="212">
        <v>232329.26558748854</v>
      </c>
      <c r="AP17" s="212">
        <v>1002658764.9106126</v>
      </c>
      <c r="AQ17" s="212"/>
      <c r="AR17" s="210">
        <v>4555.4757958331084</v>
      </c>
      <c r="AS17" s="210">
        <v>48</v>
      </c>
      <c r="AT17" s="212">
        <v>218662.8381999892</v>
      </c>
      <c r="AU17" s="212">
        <v>943678837.56292951</v>
      </c>
      <c r="AV17" s="212"/>
      <c r="AW17" s="210">
        <v>4555.4757958331084</v>
      </c>
      <c r="AX17" s="210">
        <v>41</v>
      </c>
      <c r="AY17" s="212">
        <v>186774.50762915745</v>
      </c>
      <c r="AZ17" s="212">
        <v>806059007.0850023</v>
      </c>
    </row>
    <row r="18" spans="1:52">
      <c r="A18" s="202">
        <v>3</v>
      </c>
      <c r="B18" s="203" t="s">
        <v>194</v>
      </c>
      <c r="C18" s="204"/>
      <c r="D18" s="204"/>
      <c r="E18" s="204"/>
      <c r="F18" s="205">
        <v>4024987.3478726679</v>
      </c>
      <c r="G18" s="206">
        <v>17370557397.467117</v>
      </c>
      <c r="H18" s="206"/>
      <c r="I18" s="204"/>
      <c r="J18" s="207"/>
      <c r="K18" s="205">
        <v>2128581.947872668</v>
      </c>
      <c r="L18" s="206">
        <v>9186278540.7951164</v>
      </c>
      <c r="M18" s="206"/>
      <c r="N18" s="204"/>
      <c r="O18" s="204"/>
      <c r="P18" s="206">
        <v>2128581.947872668</v>
      </c>
      <c r="Q18" s="206">
        <v>9186278540.7951164</v>
      </c>
      <c r="R18" s="206"/>
      <c r="S18" s="204"/>
      <c r="T18" s="204"/>
      <c r="U18" s="206">
        <v>2128581.947872668</v>
      </c>
      <c r="V18" s="206">
        <v>9186278540.7951164</v>
      </c>
      <c r="W18" s="206"/>
      <c r="X18" s="204"/>
      <c r="Y18" s="204"/>
      <c r="Z18" s="206">
        <v>1896405.4</v>
      </c>
      <c r="AA18" s="206">
        <v>8184278856.6719999</v>
      </c>
      <c r="AB18" s="206"/>
      <c r="AC18" s="204"/>
      <c r="AD18" s="204"/>
      <c r="AE18" s="206">
        <v>1896405.4</v>
      </c>
      <c r="AF18" s="206">
        <v>8184278856.6719999</v>
      </c>
      <c r="AG18" s="206"/>
      <c r="AH18" s="204"/>
      <c r="AI18" s="204"/>
      <c r="AJ18" s="206">
        <v>1896405.4</v>
      </c>
      <c r="AK18" s="206">
        <v>8184278856.6719999</v>
      </c>
      <c r="AL18" s="206"/>
      <c r="AM18" s="204"/>
      <c r="AN18" s="204"/>
      <c r="AO18" s="206">
        <v>1896405.4</v>
      </c>
      <c r="AP18" s="206">
        <v>8184278856.6719999</v>
      </c>
      <c r="AQ18" s="206"/>
      <c r="AR18" s="204"/>
      <c r="AS18" s="204"/>
      <c r="AT18" s="206">
        <v>1896405.4</v>
      </c>
      <c r="AU18" s="206">
        <v>8184278856.6719999</v>
      </c>
      <c r="AV18" s="206"/>
      <c r="AW18" s="204"/>
      <c r="AX18" s="204"/>
      <c r="AY18" s="206">
        <v>1896405.4</v>
      </c>
      <c r="AZ18" s="206">
        <v>8184278856.6719999</v>
      </c>
    </row>
    <row r="19" spans="1:52" ht="18">
      <c r="A19" s="208">
        <v>3.01</v>
      </c>
      <c r="B19" s="209" t="s">
        <v>195</v>
      </c>
      <c r="C19" s="210" t="s">
        <v>182</v>
      </c>
      <c r="D19" s="210">
        <v>1035898.0218495065</v>
      </c>
      <c r="E19" s="210">
        <v>2</v>
      </c>
      <c r="F19" s="211">
        <v>2071796.0436990131</v>
      </c>
      <c r="G19" s="212">
        <v>8941208749.8709564</v>
      </c>
      <c r="H19" s="212"/>
      <c r="I19" s="210">
        <v>1109846.0436990131</v>
      </c>
      <c r="J19" s="211">
        <v>1</v>
      </c>
      <c r="K19" s="211">
        <v>1109846.0436990131</v>
      </c>
      <c r="L19" s="212">
        <v>4789740373.8709574</v>
      </c>
      <c r="M19" s="212"/>
      <c r="N19" s="210">
        <v>1109846.0436990131</v>
      </c>
      <c r="O19" s="210">
        <v>1</v>
      </c>
      <c r="P19" s="212">
        <v>1109846.0436990131</v>
      </c>
      <c r="Q19" s="212">
        <v>4789740373.8709574</v>
      </c>
      <c r="R19" s="212"/>
      <c r="S19" s="210">
        <v>1109846.0436990131</v>
      </c>
      <c r="T19" s="210">
        <v>1</v>
      </c>
      <c r="U19" s="212">
        <v>1109846.0436990131</v>
      </c>
      <c r="V19" s="212">
        <v>4789740373.8709574</v>
      </c>
      <c r="W19" s="212"/>
      <c r="X19" s="210">
        <v>961950</v>
      </c>
      <c r="Y19" s="210">
        <v>1</v>
      </c>
      <c r="Z19" s="212">
        <v>961950</v>
      </c>
      <c r="AA19" s="212">
        <v>4151468376.0000005</v>
      </c>
      <c r="AB19" s="212"/>
      <c r="AC19" s="210">
        <v>961950</v>
      </c>
      <c r="AD19" s="210">
        <v>1</v>
      </c>
      <c r="AE19" s="212">
        <v>961950</v>
      </c>
      <c r="AF19" s="212">
        <v>4151468376.0000005</v>
      </c>
      <c r="AG19" s="212"/>
      <c r="AH19" s="210">
        <v>961950</v>
      </c>
      <c r="AI19" s="210">
        <v>1</v>
      </c>
      <c r="AJ19" s="212">
        <v>961950</v>
      </c>
      <c r="AK19" s="212">
        <v>4151468376.0000005</v>
      </c>
      <c r="AL19" s="212"/>
      <c r="AM19" s="210">
        <v>961950</v>
      </c>
      <c r="AN19" s="210">
        <v>1</v>
      </c>
      <c r="AO19" s="212">
        <v>961950</v>
      </c>
      <c r="AP19" s="212">
        <v>4151468376.0000005</v>
      </c>
      <c r="AQ19" s="212"/>
      <c r="AR19" s="210">
        <v>961950</v>
      </c>
      <c r="AS19" s="210">
        <v>1</v>
      </c>
      <c r="AT19" s="212">
        <v>961950</v>
      </c>
      <c r="AU19" s="212">
        <v>4151468376.0000005</v>
      </c>
      <c r="AV19" s="212"/>
      <c r="AW19" s="210">
        <v>961950</v>
      </c>
      <c r="AX19" s="210">
        <v>1</v>
      </c>
      <c r="AY19" s="212">
        <v>961950</v>
      </c>
      <c r="AZ19" s="212">
        <v>4151468376.0000005</v>
      </c>
    </row>
    <row r="20" spans="1:52">
      <c r="A20" s="208">
        <v>3.02</v>
      </c>
      <c r="B20" s="209" t="s">
        <v>196</v>
      </c>
      <c r="C20" s="210" t="s">
        <v>182</v>
      </c>
      <c r="D20" s="210">
        <v>389550</v>
      </c>
      <c r="E20" s="210">
        <v>2</v>
      </c>
      <c r="F20" s="211">
        <v>779100</v>
      </c>
      <c r="G20" s="212">
        <v>3362346288</v>
      </c>
      <c r="H20" s="212"/>
      <c r="I20" s="210">
        <v>408100.00000000006</v>
      </c>
      <c r="J20" s="211">
        <v>1</v>
      </c>
      <c r="K20" s="211">
        <v>408100.00000000006</v>
      </c>
      <c r="L20" s="212">
        <v>1761229008.0000005</v>
      </c>
      <c r="M20" s="212"/>
      <c r="N20" s="210">
        <v>408100.00000000006</v>
      </c>
      <c r="O20" s="210">
        <v>1</v>
      </c>
      <c r="P20" s="212">
        <v>408100.00000000006</v>
      </c>
      <c r="Q20" s="212">
        <v>1761229008.0000005</v>
      </c>
      <c r="R20" s="212"/>
      <c r="S20" s="210">
        <v>408100.00000000006</v>
      </c>
      <c r="T20" s="210">
        <v>1</v>
      </c>
      <c r="U20" s="212">
        <v>408100.00000000006</v>
      </c>
      <c r="V20" s="212">
        <v>1761229008.0000005</v>
      </c>
      <c r="W20" s="212"/>
      <c r="X20" s="210">
        <v>371000</v>
      </c>
      <c r="Y20" s="210">
        <v>1</v>
      </c>
      <c r="Z20" s="212">
        <v>371000</v>
      </c>
      <c r="AA20" s="212">
        <v>1601117280</v>
      </c>
      <c r="AB20" s="212"/>
      <c r="AC20" s="210">
        <v>371000</v>
      </c>
      <c r="AD20" s="210">
        <v>1</v>
      </c>
      <c r="AE20" s="212">
        <v>371000</v>
      </c>
      <c r="AF20" s="212">
        <v>1601117280</v>
      </c>
      <c r="AG20" s="212"/>
      <c r="AH20" s="210">
        <v>371000</v>
      </c>
      <c r="AI20" s="210">
        <v>1</v>
      </c>
      <c r="AJ20" s="212">
        <v>371000</v>
      </c>
      <c r="AK20" s="212">
        <v>1601117280</v>
      </c>
      <c r="AL20" s="212"/>
      <c r="AM20" s="210">
        <v>371000</v>
      </c>
      <c r="AN20" s="210">
        <v>1</v>
      </c>
      <c r="AO20" s="212">
        <v>371000</v>
      </c>
      <c r="AP20" s="212">
        <v>1601117280</v>
      </c>
      <c r="AQ20" s="212"/>
      <c r="AR20" s="210">
        <v>371000</v>
      </c>
      <c r="AS20" s="210">
        <v>1</v>
      </c>
      <c r="AT20" s="212">
        <v>371000</v>
      </c>
      <c r="AU20" s="212">
        <v>1601117280</v>
      </c>
      <c r="AV20" s="212"/>
      <c r="AW20" s="210">
        <v>371000</v>
      </c>
      <c r="AX20" s="210">
        <v>1</v>
      </c>
      <c r="AY20" s="212">
        <v>371000</v>
      </c>
      <c r="AZ20" s="212">
        <v>1601117280</v>
      </c>
    </row>
    <row r="21" spans="1:52" ht="18">
      <c r="A21" s="208">
        <v>3.03</v>
      </c>
      <c r="B21" s="209" t="s">
        <v>197</v>
      </c>
      <c r="C21" s="210" t="s">
        <v>182</v>
      </c>
      <c r="D21" s="210">
        <v>257360.98208682757</v>
      </c>
      <c r="E21" s="210">
        <v>2</v>
      </c>
      <c r="F21" s="211">
        <v>514721.96417365514</v>
      </c>
      <c r="G21" s="212">
        <v>2221375286.3449602</v>
      </c>
      <c r="H21" s="212"/>
      <c r="I21" s="210">
        <v>265251.96417365514</v>
      </c>
      <c r="J21" s="211">
        <v>1</v>
      </c>
      <c r="K21" s="211">
        <v>265251.96417365514</v>
      </c>
      <c r="L21" s="212">
        <v>1144742596.7449601</v>
      </c>
      <c r="M21" s="212"/>
      <c r="N21" s="210">
        <v>265251.96417365514</v>
      </c>
      <c r="O21" s="210">
        <v>1</v>
      </c>
      <c r="P21" s="212">
        <v>265251.96417365514</v>
      </c>
      <c r="Q21" s="212">
        <v>1144742596.7449601</v>
      </c>
      <c r="R21" s="212"/>
      <c r="S21" s="210">
        <v>265251.96417365514</v>
      </c>
      <c r="T21" s="210">
        <v>1</v>
      </c>
      <c r="U21" s="212">
        <v>265251.96417365514</v>
      </c>
      <c r="V21" s="212">
        <v>1144742596.7449601</v>
      </c>
      <c r="W21" s="212"/>
      <c r="X21" s="210">
        <v>249470</v>
      </c>
      <c r="Y21" s="210">
        <v>1</v>
      </c>
      <c r="Z21" s="212">
        <v>249470</v>
      </c>
      <c r="AA21" s="212">
        <v>1076632689.6000001</v>
      </c>
      <c r="AB21" s="212"/>
      <c r="AC21" s="210">
        <v>249470</v>
      </c>
      <c r="AD21" s="210">
        <v>1</v>
      </c>
      <c r="AE21" s="212">
        <v>249470</v>
      </c>
      <c r="AF21" s="212">
        <v>1076632689.6000001</v>
      </c>
      <c r="AG21" s="212"/>
      <c r="AH21" s="210">
        <v>249470</v>
      </c>
      <c r="AI21" s="210">
        <v>1</v>
      </c>
      <c r="AJ21" s="212">
        <v>249470</v>
      </c>
      <c r="AK21" s="212">
        <v>1076632689.6000001</v>
      </c>
      <c r="AL21" s="212"/>
      <c r="AM21" s="210">
        <v>249470</v>
      </c>
      <c r="AN21" s="210">
        <v>1</v>
      </c>
      <c r="AO21" s="212">
        <v>249470</v>
      </c>
      <c r="AP21" s="212">
        <v>1076632689.6000001</v>
      </c>
      <c r="AQ21" s="212"/>
      <c r="AR21" s="210">
        <v>249470</v>
      </c>
      <c r="AS21" s="210">
        <v>1</v>
      </c>
      <c r="AT21" s="212">
        <v>249470</v>
      </c>
      <c r="AU21" s="212">
        <v>1076632689.6000001</v>
      </c>
      <c r="AV21" s="212"/>
      <c r="AW21" s="210">
        <v>249470</v>
      </c>
      <c r="AX21" s="210">
        <v>1</v>
      </c>
      <c r="AY21" s="212">
        <v>249470</v>
      </c>
      <c r="AZ21" s="212">
        <v>1076632689.6000001</v>
      </c>
    </row>
    <row r="22" spans="1:52">
      <c r="A22" s="208">
        <v>3.04</v>
      </c>
      <c r="B22" s="209" t="s">
        <v>198</v>
      </c>
      <c r="C22" s="210" t="s">
        <v>182</v>
      </c>
      <c r="D22" s="210">
        <v>90993.42</v>
      </c>
      <c r="E22" s="210">
        <v>2</v>
      </c>
      <c r="F22" s="211">
        <v>181986.84</v>
      </c>
      <c r="G22" s="212">
        <v>785396965.65120006</v>
      </c>
      <c r="H22" s="212"/>
      <c r="I22" s="210">
        <v>95326.44</v>
      </c>
      <c r="J22" s="211">
        <v>1</v>
      </c>
      <c r="K22" s="211">
        <v>95326.44</v>
      </c>
      <c r="L22" s="212">
        <v>411398410.57920003</v>
      </c>
      <c r="M22" s="212"/>
      <c r="N22" s="210">
        <v>95326.44</v>
      </c>
      <c r="O22" s="210">
        <v>1</v>
      </c>
      <c r="P22" s="212">
        <v>95326.44</v>
      </c>
      <c r="Q22" s="212">
        <v>411398410.57920003</v>
      </c>
      <c r="R22" s="212"/>
      <c r="S22" s="210">
        <v>95326.44</v>
      </c>
      <c r="T22" s="210">
        <v>1</v>
      </c>
      <c r="U22" s="212">
        <v>95326.44</v>
      </c>
      <c r="V22" s="212">
        <v>411398410.57920003</v>
      </c>
      <c r="W22" s="212"/>
      <c r="X22" s="210">
        <v>86660.4</v>
      </c>
      <c r="Y22" s="210">
        <v>1</v>
      </c>
      <c r="Z22" s="212">
        <v>86660.4</v>
      </c>
      <c r="AA22" s="212">
        <v>373998555.07200003</v>
      </c>
      <c r="AB22" s="212"/>
      <c r="AC22" s="210">
        <v>86660.4</v>
      </c>
      <c r="AD22" s="210">
        <v>1</v>
      </c>
      <c r="AE22" s="212">
        <v>86660.4</v>
      </c>
      <c r="AF22" s="212">
        <v>373998555.07200003</v>
      </c>
      <c r="AG22" s="212"/>
      <c r="AH22" s="210">
        <v>86660.4</v>
      </c>
      <c r="AI22" s="210">
        <v>1</v>
      </c>
      <c r="AJ22" s="212">
        <v>86660.4</v>
      </c>
      <c r="AK22" s="212">
        <v>373998555.07200003</v>
      </c>
      <c r="AL22" s="212"/>
      <c r="AM22" s="210">
        <v>86660.4</v>
      </c>
      <c r="AN22" s="210">
        <v>1</v>
      </c>
      <c r="AO22" s="212">
        <v>86660.4</v>
      </c>
      <c r="AP22" s="212">
        <v>373998555.07200003</v>
      </c>
      <c r="AQ22" s="212"/>
      <c r="AR22" s="210">
        <v>86660.4</v>
      </c>
      <c r="AS22" s="210">
        <v>1</v>
      </c>
      <c r="AT22" s="212">
        <v>86660.4</v>
      </c>
      <c r="AU22" s="212">
        <v>373998555.07200003</v>
      </c>
      <c r="AV22" s="212"/>
      <c r="AW22" s="210">
        <v>86660.4</v>
      </c>
      <c r="AX22" s="210">
        <v>1</v>
      </c>
      <c r="AY22" s="212">
        <v>86660.4</v>
      </c>
      <c r="AZ22" s="212">
        <v>373998555.07200003</v>
      </c>
    </row>
    <row r="23" spans="1:52">
      <c r="A23" s="208">
        <v>3.05</v>
      </c>
      <c r="B23" s="209" t="s">
        <v>199</v>
      </c>
      <c r="C23" s="210" t="s">
        <v>182</v>
      </c>
      <c r="D23" s="210">
        <v>238691.25</v>
      </c>
      <c r="E23" s="210">
        <v>2</v>
      </c>
      <c r="F23" s="211">
        <v>477382.5</v>
      </c>
      <c r="G23" s="212">
        <v>2060230107.6000001</v>
      </c>
      <c r="H23" s="212"/>
      <c r="I23" s="210">
        <v>250057.50000000003</v>
      </c>
      <c r="J23" s="211">
        <v>1</v>
      </c>
      <c r="K23" s="211">
        <v>250057.50000000003</v>
      </c>
      <c r="L23" s="212">
        <v>1079168151.6000001</v>
      </c>
      <c r="M23" s="212"/>
      <c r="N23" s="210">
        <v>250057.50000000003</v>
      </c>
      <c r="O23" s="210">
        <v>1</v>
      </c>
      <c r="P23" s="212">
        <v>250057.50000000003</v>
      </c>
      <c r="Q23" s="212">
        <v>1079168151.6000001</v>
      </c>
      <c r="R23" s="212"/>
      <c r="S23" s="210">
        <v>250057.50000000003</v>
      </c>
      <c r="T23" s="210">
        <v>1</v>
      </c>
      <c r="U23" s="212">
        <v>250057.50000000003</v>
      </c>
      <c r="V23" s="212">
        <v>1079168151.6000001</v>
      </c>
      <c r="W23" s="212"/>
      <c r="X23" s="210">
        <v>227325</v>
      </c>
      <c r="Y23" s="210">
        <v>1</v>
      </c>
      <c r="Z23" s="212">
        <v>227325</v>
      </c>
      <c r="AA23" s="212">
        <v>981061956.00000012</v>
      </c>
      <c r="AB23" s="212"/>
      <c r="AC23" s="210">
        <v>227325</v>
      </c>
      <c r="AD23" s="210">
        <v>1</v>
      </c>
      <c r="AE23" s="212">
        <v>227325</v>
      </c>
      <c r="AF23" s="212">
        <v>981061956.00000012</v>
      </c>
      <c r="AG23" s="212"/>
      <c r="AH23" s="210">
        <v>227325</v>
      </c>
      <c r="AI23" s="210">
        <v>1</v>
      </c>
      <c r="AJ23" s="212">
        <v>227325</v>
      </c>
      <c r="AK23" s="212">
        <v>981061956.00000012</v>
      </c>
      <c r="AL23" s="212"/>
      <c r="AM23" s="210">
        <v>227325</v>
      </c>
      <c r="AN23" s="210">
        <v>1</v>
      </c>
      <c r="AO23" s="212">
        <v>227325</v>
      </c>
      <c r="AP23" s="212">
        <v>981061956.00000012</v>
      </c>
      <c r="AQ23" s="212"/>
      <c r="AR23" s="210">
        <v>227325</v>
      </c>
      <c r="AS23" s="210">
        <v>1</v>
      </c>
      <c r="AT23" s="212">
        <v>227325</v>
      </c>
      <c r="AU23" s="212">
        <v>981061956.00000012</v>
      </c>
      <c r="AV23" s="212"/>
      <c r="AW23" s="210">
        <v>227325</v>
      </c>
      <c r="AX23" s="210">
        <v>1</v>
      </c>
      <c r="AY23" s="212">
        <v>227325</v>
      </c>
      <c r="AZ23" s="212">
        <v>981061956.00000012</v>
      </c>
    </row>
    <row r="24" spans="1:52">
      <c r="A24" s="202">
        <v>4</v>
      </c>
      <c r="B24" s="203" t="s">
        <v>200</v>
      </c>
      <c r="C24" s="204"/>
      <c r="D24" s="204"/>
      <c r="E24" s="204"/>
      <c r="F24" s="205">
        <v>6156517.610658708</v>
      </c>
      <c r="G24" s="206">
        <v>26569559921.967575</v>
      </c>
      <c r="H24" s="206"/>
      <c r="I24" s="204"/>
      <c r="J24" s="207"/>
      <c r="K24" s="205">
        <v>4141800.5215302124</v>
      </c>
      <c r="L24" s="206">
        <v>17874685674.757507</v>
      </c>
      <c r="M24" s="206"/>
      <c r="N24" s="204"/>
      <c r="O24" s="204"/>
      <c r="P24" s="206">
        <v>3586694.8182262904</v>
      </c>
      <c r="Q24" s="206">
        <v>15479027093.122837</v>
      </c>
      <c r="R24" s="206"/>
      <c r="S24" s="204"/>
      <c r="T24" s="204"/>
      <c r="U24" s="206">
        <v>3955258.6881506564</v>
      </c>
      <c r="V24" s="206">
        <v>17069630815.278027</v>
      </c>
      <c r="W24" s="206"/>
      <c r="X24" s="204"/>
      <c r="Y24" s="204"/>
      <c r="Z24" s="206">
        <v>2411330.2791031376</v>
      </c>
      <c r="AA24" s="206">
        <v>10406529858.91983</v>
      </c>
      <c r="AB24" s="206"/>
      <c r="AC24" s="204"/>
      <c r="AD24" s="204"/>
      <c r="AE24" s="206">
        <v>2223544.3398086224</v>
      </c>
      <c r="AF24" s="206">
        <v>9596105836.4252758</v>
      </c>
      <c r="AG24" s="206"/>
      <c r="AH24" s="204"/>
      <c r="AI24" s="204"/>
      <c r="AJ24" s="206">
        <v>2589254.0274700699</v>
      </c>
      <c r="AK24" s="206">
        <v>11174391821.272032</v>
      </c>
      <c r="AL24" s="206"/>
      <c r="AM24" s="204"/>
      <c r="AN24" s="204"/>
      <c r="AO24" s="206">
        <v>4065641.1642244114</v>
      </c>
      <c r="AP24" s="206">
        <v>17546006259.62001</v>
      </c>
      <c r="AQ24" s="206"/>
      <c r="AR24" s="204"/>
      <c r="AS24" s="204"/>
      <c r="AT24" s="206">
        <v>3637401.4562929748</v>
      </c>
      <c r="AU24" s="206">
        <v>15697860716.894466</v>
      </c>
      <c r="AV24" s="206"/>
      <c r="AW24" s="204"/>
      <c r="AX24" s="204"/>
      <c r="AY24" s="206">
        <v>3126006.4443601174</v>
      </c>
      <c r="AZ24" s="206">
        <v>13490843491.796072</v>
      </c>
    </row>
    <row r="25" spans="1:52" ht="27">
      <c r="A25" s="208">
        <v>4.01</v>
      </c>
      <c r="B25" s="209" t="s">
        <v>201</v>
      </c>
      <c r="C25" s="210" t="s">
        <v>4</v>
      </c>
      <c r="D25" s="210">
        <v>130.91190801677334</v>
      </c>
      <c r="E25" s="210">
        <v>6096.5599999999995</v>
      </c>
      <c r="F25" s="211">
        <v>798112.30193873961</v>
      </c>
      <c r="G25" s="212">
        <v>3444397299.2309799</v>
      </c>
      <c r="H25" s="212"/>
      <c r="I25" s="210">
        <v>137.80200843870878</v>
      </c>
      <c r="J25" s="211">
        <v>3493.7465354820488</v>
      </c>
      <c r="K25" s="211">
        <v>481445.28956520685</v>
      </c>
      <c r="L25" s="212">
        <v>2077763807.270772</v>
      </c>
      <c r="M25" s="212"/>
      <c r="N25" s="210">
        <v>137.80200843870878</v>
      </c>
      <c r="O25" s="210">
        <v>3333.0142039256698</v>
      </c>
      <c r="P25" s="212">
        <v>459296.05145570141</v>
      </c>
      <c r="Q25" s="212">
        <v>1982174783.3463416</v>
      </c>
      <c r="R25" s="212"/>
      <c r="S25" s="210">
        <v>137.80200843870878</v>
      </c>
      <c r="T25" s="210">
        <v>3621.8865773137486</v>
      </c>
      <c r="U25" s="212">
        <v>499103.24469103524</v>
      </c>
      <c r="V25" s="212">
        <v>2153969891.0482073</v>
      </c>
      <c r="W25" s="212"/>
      <c r="X25" s="210">
        <v>124.02180759483791</v>
      </c>
      <c r="Y25" s="210">
        <v>2651.6721905670834</v>
      </c>
      <c r="Z25" s="212">
        <v>328865.17822309316</v>
      </c>
      <c r="AA25" s="212">
        <v>1419276872.3538387</v>
      </c>
      <c r="AB25" s="212"/>
      <c r="AC25" s="210">
        <v>124.02180759483791</v>
      </c>
      <c r="AD25" s="210">
        <v>2408.5812166184878</v>
      </c>
      <c r="AE25" s="212">
        <v>298716.5962239987</v>
      </c>
      <c r="AF25" s="212">
        <v>1289165239.9919868</v>
      </c>
      <c r="AG25" s="212"/>
      <c r="AH25" s="210">
        <v>124.02180759483791</v>
      </c>
      <c r="AI25" s="210">
        <v>2835.5029565530754</v>
      </c>
      <c r="AJ25" s="212">
        <v>351664.20211221953</v>
      </c>
      <c r="AK25" s="212">
        <v>1517670163.7716637</v>
      </c>
      <c r="AL25" s="212"/>
      <c r="AM25" s="210">
        <v>124.02180759483791</v>
      </c>
      <c r="AN25" s="210">
        <v>4890.0398089994933</v>
      </c>
      <c r="AO25" s="212">
        <v>606471.57632283308</v>
      </c>
      <c r="AP25" s="212">
        <v>2617337252.5049243</v>
      </c>
      <c r="AQ25" s="212"/>
      <c r="AR25" s="210">
        <v>124.02180759483791</v>
      </c>
      <c r="AS25" s="210">
        <v>4589.0942258739442</v>
      </c>
      <c r="AT25" s="212">
        <v>569147.76111591992</v>
      </c>
      <c r="AU25" s="212">
        <v>2456259609.6927533</v>
      </c>
      <c r="AV25" s="212"/>
      <c r="AW25" s="210">
        <v>124.02180759483791</v>
      </c>
      <c r="AX25" s="210">
        <v>3788.4827323536056</v>
      </c>
      <c r="AY25" s="212">
        <v>469854.47650832467</v>
      </c>
      <c r="AZ25" s="212">
        <v>2027741567.1774468</v>
      </c>
    </row>
    <row r="26" spans="1:52" ht="18">
      <c r="A26" s="208">
        <v>4.0199999999999996</v>
      </c>
      <c r="B26" s="209" t="s">
        <v>202</v>
      </c>
      <c r="C26" s="210" t="s">
        <v>4</v>
      </c>
      <c r="D26" s="210">
        <v>104.93725954262837</v>
      </c>
      <c r="E26" s="210">
        <v>2948.2799999999997</v>
      </c>
      <c r="F26" s="211">
        <v>309384.42356434034</v>
      </c>
      <c r="G26" s="212">
        <v>1335204169.0881524</v>
      </c>
      <c r="H26" s="212"/>
      <c r="I26" s="210">
        <v>125.07451908525672</v>
      </c>
      <c r="J26" s="211">
        <v>1696.8732677410244</v>
      </c>
      <c r="K26" s="211">
        <v>212235.6079113367</v>
      </c>
      <c r="L26" s="212">
        <v>915940968.35079765</v>
      </c>
      <c r="M26" s="212"/>
      <c r="N26" s="210">
        <v>125.07451908525672</v>
      </c>
      <c r="O26" s="210">
        <v>1616.5071019628349</v>
      </c>
      <c r="P26" s="212">
        <v>202183.84837590362</v>
      </c>
      <c r="Q26" s="212">
        <v>872560790.75891984</v>
      </c>
      <c r="R26" s="212"/>
      <c r="S26" s="210">
        <v>125.07451908525672</v>
      </c>
      <c r="T26" s="210">
        <v>1760.9432886568743</v>
      </c>
      <c r="U26" s="212">
        <v>220249.13496516895</v>
      </c>
      <c r="V26" s="212">
        <v>950524786.78648043</v>
      </c>
      <c r="W26" s="212"/>
      <c r="X26" s="210">
        <v>84.800000000000011</v>
      </c>
      <c r="Y26" s="210">
        <v>1275.8360952835417</v>
      </c>
      <c r="Z26" s="212">
        <v>108190.90088004436</v>
      </c>
      <c r="AA26" s="212">
        <v>466917307.10998988</v>
      </c>
      <c r="AB26" s="212"/>
      <c r="AC26" s="210">
        <v>84.800000000000011</v>
      </c>
      <c r="AD26" s="210">
        <v>1154.2906083092439</v>
      </c>
      <c r="AE26" s="212">
        <v>97883.843584623901</v>
      </c>
      <c r="AF26" s="212">
        <v>422435346.08128971</v>
      </c>
      <c r="AG26" s="212"/>
      <c r="AH26" s="210">
        <v>84.800000000000011</v>
      </c>
      <c r="AI26" s="210">
        <v>1367.7514782765377</v>
      </c>
      <c r="AJ26" s="212">
        <v>115985.32535785041</v>
      </c>
      <c r="AK26" s="212">
        <v>500555548.94036788</v>
      </c>
      <c r="AL26" s="212"/>
      <c r="AM26" s="210">
        <v>84.800000000000011</v>
      </c>
      <c r="AN26" s="210">
        <v>2395.0199044997466</v>
      </c>
      <c r="AO26" s="212">
        <v>203097.68790157855</v>
      </c>
      <c r="AP26" s="212">
        <v>876504629.72308457</v>
      </c>
      <c r="AQ26" s="212"/>
      <c r="AR26" s="210">
        <v>84.800000000000011</v>
      </c>
      <c r="AS26" s="210">
        <v>2244.5471129369721</v>
      </c>
      <c r="AT26" s="212">
        <v>190337.59517705525</v>
      </c>
      <c r="AU26" s="212">
        <v>821436152.75371385</v>
      </c>
      <c r="AV26" s="212"/>
      <c r="AW26" s="210">
        <v>84.800000000000011</v>
      </c>
      <c r="AX26" s="210">
        <v>1844.2413661768028</v>
      </c>
      <c r="AY26" s="212">
        <v>156391.66785179291</v>
      </c>
      <c r="AZ26" s="212">
        <v>674936393.11462569</v>
      </c>
    </row>
    <row r="27" spans="1:52" ht="18">
      <c r="A27" s="208">
        <v>4.03</v>
      </c>
      <c r="B27" s="209" t="s">
        <v>203</v>
      </c>
      <c r="C27" s="210" t="s">
        <v>65</v>
      </c>
      <c r="D27" s="210">
        <v>179771.80777960806</v>
      </c>
      <c r="E27" s="210">
        <v>7</v>
      </c>
      <c r="F27" s="211">
        <v>1258402.6544572564</v>
      </c>
      <c r="G27" s="212">
        <v>5430863167.7880926</v>
      </c>
      <c r="H27" s="212"/>
      <c r="I27" s="210">
        <v>212213.31555921613</v>
      </c>
      <c r="J27" s="211">
        <v>6</v>
      </c>
      <c r="K27" s="211">
        <v>1273279.8933552969</v>
      </c>
      <c r="L27" s="212">
        <v>5495068570.1555882</v>
      </c>
      <c r="M27" s="212"/>
      <c r="N27" s="210">
        <v>212213.31555921613</v>
      </c>
      <c r="O27" s="210">
        <v>5</v>
      </c>
      <c r="P27" s="212">
        <v>1061066.5777960806</v>
      </c>
      <c r="Q27" s="212">
        <v>4579223808.4629898</v>
      </c>
      <c r="R27" s="212"/>
      <c r="S27" s="210">
        <v>212213.31555921613</v>
      </c>
      <c r="T27" s="210">
        <v>5</v>
      </c>
      <c r="U27" s="212">
        <v>1061066.5777960806</v>
      </c>
      <c r="V27" s="212">
        <v>4579223808.4629898</v>
      </c>
      <c r="W27" s="212"/>
      <c r="X27" s="210">
        <v>147330.29999999999</v>
      </c>
      <c r="Y27" s="210">
        <v>4</v>
      </c>
      <c r="Z27" s="212">
        <v>589321.19999999995</v>
      </c>
      <c r="AA27" s="212">
        <v>2543321716.4159999</v>
      </c>
      <c r="AB27" s="212"/>
      <c r="AC27" s="210">
        <v>147330.29999999999</v>
      </c>
      <c r="AD27" s="210">
        <v>3</v>
      </c>
      <c r="AE27" s="212">
        <v>441990.89999999997</v>
      </c>
      <c r="AF27" s="212">
        <v>1907491287.312</v>
      </c>
      <c r="AG27" s="212"/>
      <c r="AH27" s="210">
        <v>147330.29999999999</v>
      </c>
      <c r="AI27" s="210">
        <v>5</v>
      </c>
      <c r="AJ27" s="212">
        <v>736651.5</v>
      </c>
      <c r="AK27" s="212">
        <v>3179152145.52</v>
      </c>
      <c r="AL27" s="212"/>
      <c r="AM27" s="210">
        <v>147330.29999999999</v>
      </c>
      <c r="AN27" s="210">
        <v>8</v>
      </c>
      <c r="AO27" s="212">
        <v>1178642.3999999999</v>
      </c>
      <c r="AP27" s="212">
        <v>5086643432.8319998</v>
      </c>
      <c r="AQ27" s="212"/>
      <c r="AR27" s="210">
        <v>147330.29999999999</v>
      </c>
      <c r="AS27" s="210">
        <v>7</v>
      </c>
      <c r="AT27" s="212">
        <v>1031312.0999999999</v>
      </c>
      <c r="AU27" s="212">
        <v>4450813003.7279997</v>
      </c>
      <c r="AV27" s="212"/>
      <c r="AW27" s="210">
        <v>147330.29999999999</v>
      </c>
      <c r="AX27" s="210">
        <v>6</v>
      </c>
      <c r="AY27" s="212">
        <v>883981.79999999993</v>
      </c>
      <c r="AZ27" s="212">
        <v>3814982574.6240001</v>
      </c>
    </row>
    <row r="28" spans="1:52" ht="18">
      <c r="A28" s="208">
        <v>4.04</v>
      </c>
      <c r="B28" s="209" t="s">
        <v>204</v>
      </c>
      <c r="C28" s="210" t="s">
        <v>65</v>
      </c>
      <c r="D28" s="210">
        <v>270758.44504988368</v>
      </c>
      <c r="E28" s="210">
        <v>14</v>
      </c>
      <c r="F28" s="211">
        <v>3790618.2306983713</v>
      </c>
      <c r="G28" s="212">
        <v>16359095285.860348</v>
      </c>
      <c r="H28" s="212"/>
      <c r="I28" s="210">
        <v>310691.39009976742</v>
      </c>
      <c r="J28" s="211">
        <v>7</v>
      </c>
      <c r="K28" s="211">
        <v>2174839.7306983718</v>
      </c>
      <c r="L28" s="212">
        <v>9385912328.9803505</v>
      </c>
      <c r="M28" s="212"/>
      <c r="N28" s="210">
        <v>310691.39009976742</v>
      </c>
      <c r="O28" s="210">
        <v>6</v>
      </c>
      <c r="P28" s="212">
        <v>1864148.3405986046</v>
      </c>
      <c r="Q28" s="212">
        <v>8045067710.5545864</v>
      </c>
      <c r="R28" s="212"/>
      <c r="S28" s="210">
        <v>310691.39009976742</v>
      </c>
      <c r="T28" s="210">
        <v>7</v>
      </c>
      <c r="U28" s="212">
        <v>2174839.7306983718</v>
      </c>
      <c r="V28" s="212">
        <v>9385912328.9803505</v>
      </c>
      <c r="W28" s="212"/>
      <c r="X28" s="210">
        <v>230825.5</v>
      </c>
      <c r="Y28" s="210">
        <v>6</v>
      </c>
      <c r="Z28" s="212">
        <v>1384953</v>
      </c>
      <c r="AA28" s="212">
        <v>5977013963.04</v>
      </c>
      <c r="AB28" s="212"/>
      <c r="AC28" s="210">
        <v>230825.5</v>
      </c>
      <c r="AD28" s="210">
        <v>6</v>
      </c>
      <c r="AE28" s="212">
        <v>1384953</v>
      </c>
      <c r="AF28" s="212">
        <v>5977013963.04</v>
      </c>
      <c r="AG28" s="212"/>
      <c r="AH28" s="210">
        <v>230825.5</v>
      </c>
      <c r="AI28" s="210">
        <v>6</v>
      </c>
      <c r="AJ28" s="212">
        <v>1384953</v>
      </c>
      <c r="AK28" s="212">
        <v>5977013963.04</v>
      </c>
      <c r="AL28" s="212"/>
      <c r="AM28" s="210">
        <v>230825.5</v>
      </c>
      <c r="AN28" s="210">
        <v>9</v>
      </c>
      <c r="AO28" s="212">
        <v>2077429.5</v>
      </c>
      <c r="AP28" s="212">
        <v>8965520944.5600014</v>
      </c>
      <c r="AQ28" s="212"/>
      <c r="AR28" s="210">
        <v>230825.5</v>
      </c>
      <c r="AS28" s="210">
        <v>8</v>
      </c>
      <c r="AT28" s="212">
        <v>1846604</v>
      </c>
      <c r="AU28" s="212">
        <v>7969351950.7200003</v>
      </c>
      <c r="AV28" s="212"/>
      <c r="AW28" s="210">
        <v>230825.5</v>
      </c>
      <c r="AX28" s="210">
        <v>7</v>
      </c>
      <c r="AY28" s="212">
        <v>1615778.5</v>
      </c>
      <c r="AZ28" s="212">
        <v>6973182956.8800001</v>
      </c>
    </row>
    <row r="29" spans="1:52">
      <c r="A29" s="202">
        <v>5</v>
      </c>
      <c r="B29" s="203" t="s">
        <v>205</v>
      </c>
      <c r="C29" s="204"/>
      <c r="D29" s="213">
        <f>+F29/E29</f>
        <v>47693.605131907585</v>
      </c>
      <c r="E29" s="213">
        <v>128</v>
      </c>
      <c r="F29" s="205">
        <v>6104781.4568841709</v>
      </c>
      <c r="G29" s="206">
        <v>26346283237.845879</v>
      </c>
      <c r="H29" s="206"/>
      <c r="I29" s="204">
        <f>+K29/J29</f>
        <v>51281.101414023869</v>
      </c>
      <c r="J29" s="207">
        <v>81</v>
      </c>
      <c r="K29" s="205">
        <v>4153769.2145359335</v>
      </c>
      <c r="L29" s="206">
        <v>17926338723.788437</v>
      </c>
      <c r="M29" s="206"/>
      <c r="N29" s="204"/>
      <c r="O29" s="204"/>
      <c r="P29" s="206">
        <v>4004386.554781409</v>
      </c>
      <c r="Q29" s="206">
        <v>17281650966.739033</v>
      </c>
      <c r="R29" s="206"/>
      <c r="S29" s="204"/>
      <c r="T29" s="204"/>
      <c r="U29" s="206">
        <v>4260741.0211359318</v>
      </c>
      <c r="V29" s="206">
        <v>18387994810.095921</v>
      </c>
      <c r="W29" s="206"/>
      <c r="X29" s="204"/>
      <c r="Y29" s="204"/>
      <c r="Z29" s="206">
        <v>1827944.1736931745</v>
      </c>
      <c r="AA29" s="206">
        <v>7888822111.5241594</v>
      </c>
      <c r="AB29" s="206"/>
      <c r="AC29" s="204"/>
      <c r="AD29" s="204"/>
      <c r="AE29" s="206">
        <v>1689643.623184389</v>
      </c>
      <c r="AF29" s="206">
        <v>7291961191.7044039</v>
      </c>
      <c r="AG29" s="206"/>
      <c r="AH29" s="204"/>
      <c r="AI29" s="204"/>
      <c r="AJ29" s="206">
        <v>1920144.5406990312</v>
      </c>
      <c r="AK29" s="206">
        <v>8286729391.4039955</v>
      </c>
      <c r="AL29" s="206"/>
      <c r="AM29" s="204"/>
      <c r="AN29" s="204"/>
      <c r="AO29" s="206">
        <v>2442013.2927585421</v>
      </c>
      <c r="AP29" s="206">
        <v>10538947927.292185</v>
      </c>
      <c r="AQ29" s="206"/>
      <c r="AR29" s="204"/>
      <c r="AS29" s="204"/>
      <c r="AT29" s="206">
        <v>2303712.7422497566</v>
      </c>
      <c r="AU29" s="206">
        <v>9942087007.4724293</v>
      </c>
      <c r="AV29" s="206"/>
      <c r="AW29" s="204"/>
      <c r="AX29" s="204"/>
      <c r="AY29" s="206">
        <v>1973628.0909656086</v>
      </c>
      <c r="AZ29" s="206">
        <v>8517547279.6184587</v>
      </c>
    </row>
    <row r="30" spans="1:52">
      <c r="A30" s="208">
        <v>5.01</v>
      </c>
      <c r="B30" s="209" t="s">
        <v>206</v>
      </c>
      <c r="C30" s="210" t="s">
        <v>65</v>
      </c>
      <c r="D30" s="210">
        <v>36317.800000000003</v>
      </c>
      <c r="E30" s="210">
        <v>128</v>
      </c>
      <c r="F30" s="211">
        <v>4648678.4000000004</v>
      </c>
      <c r="G30" s="212">
        <v>20062208397.312004</v>
      </c>
      <c r="H30" s="212"/>
      <c r="I30" s="210">
        <v>40011.836415246202</v>
      </c>
      <c r="J30" s="211">
        <v>81</v>
      </c>
      <c r="K30" s="211">
        <v>3240958.7496349425</v>
      </c>
      <c r="L30" s="212">
        <v>13986940856.624529</v>
      </c>
      <c r="M30" s="212"/>
      <c r="N30" s="210">
        <v>40011.836415246202</v>
      </c>
      <c r="O30" s="210">
        <v>78</v>
      </c>
      <c r="P30" s="212">
        <v>3120923.2403892037</v>
      </c>
      <c r="Q30" s="212">
        <v>13468906010.08288</v>
      </c>
      <c r="R30" s="212"/>
      <c r="S30" s="210">
        <v>40011.836415246202</v>
      </c>
      <c r="T30" s="210">
        <v>83</v>
      </c>
      <c r="U30" s="212">
        <v>3320982.4224654348</v>
      </c>
      <c r="V30" s="212">
        <v>14332297420.985628</v>
      </c>
      <c r="W30" s="212"/>
      <c r="X30" s="210">
        <v>36317.800000000003</v>
      </c>
      <c r="Y30" s="210">
        <v>38</v>
      </c>
      <c r="Z30" s="212">
        <v>1380076.4000000001</v>
      </c>
      <c r="AA30" s="212">
        <v>5955968117.9520006</v>
      </c>
      <c r="AB30" s="212"/>
      <c r="AC30" s="210">
        <v>36317.800000000003</v>
      </c>
      <c r="AD30" s="210">
        <v>35</v>
      </c>
      <c r="AE30" s="212">
        <v>1271123</v>
      </c>
      <c r="AF30" s="212">
        <v>5485760108.6400003</v>
      </c>
      <c r="AG30" s="212"/>
      <c r="AH30" s="210">
        <v>36317.800000000003</v>
      </c>
      <c r="AI30" s="210">
        <v>40</v>
      </c>
      <c r="AJ30" s="212">
        <v>1452712</v>
      </c>
      <c r="AK30" s="212">
        <v>6269440124.1600008</v>
      </c>
      <c r="AL30" s="212"/>
      <c r="AM30" s="210">
        <v>36317.800000000003</v>
      </c>
      <c r="AN30" s="210">
        <v>51</v>
      </c>
      <c r="AO30" s="212">
        <v>1852207.8</v>
      </c>
      <c r="AP30" s="212">
        <v>7993536158.3040009</v>
      </c>
      <c r="AQ30" s="212"/>
      <c r="AR30" s="210">
        <v>36317.800000000003</v>
      </c>
      <c r="AS30" s="210">
        <v>48</v>
      </c>
      <c r="AT30" s="212">
        <v>1743254.4000000001</v>
      </c>
      <c r="AU30" s="212">
        <v>7523328148.9920015</v>
      </c>
      <c r="AV30" s="212"/>
      <c r="AW30" s="210">
        <v>36317.800000000003</v>
      </c>
      <c r="AX30" s="210">
        <v>41</v>
      </c>
      <c r="AY30" s="212">
        <v>1489029.8</v>
      </c>
      <c r="AZ30" s="212">
        <v>6426176127.2640009</v>
      </c>
    </row>
    <row r="31" spans="1:52" ht="18">
      <c r="A31" s="208">
        <v>5.0199999999999996</v>
      </c>
      <c r="B31" s="209" t="s">
        <v>207</v>
      </c>
      <c r="C31" s="210" t="s">
        <v>65</v>
      </c>
      <c r="D31" s="210">
        <v>9782.3835029284601</v>
      </c>
      <c r="E31" s="210">
        <v>128</v>
      </c>
      <c r="F31" s="211">
        <v>1252145.0883748429</v>
      </c>
      <c r="G31" s="212">
        <v>5403857514.9975424</v>
      </c>
      <c r="H31" s="212"/>
      <c r="I31" s="210">
        <v>9782.3835029284601</v>
      </c>
      <c r="J31" s="211">
        <v>81</v>
      </c>
      <c r="K31" s="211">
        <v>792373.06373720523</v>
      </c>
      <c r="L31" s="212">
        <v>3419628583.7093821</v>
      </c>
      <c r="M31" s="212"/>
      <c r="N31" s="210">
        <v>9782.3835029284601</v>
      </c>
      <c r="O31" s="210">
        <v>78</v>
      </c>
      <c r="P31" s="212">
        <v>763025.91322841984</v>
      </c>
      <c r="Q31" s="212">
        <v>3292975673.2016273</v>
      </c>
      <c r="R31" s="212"/>
      <c r="S31" s="210">
        <v>9782.3835029284601</v>
      </c>
      <c r="T31" s="210">
        <v>83</v>
      </c>
      <c r="U31" s="212">
        <v>811937.83074306219</v>
      </c>
      <c r="V31" s="212">
        <v>3504063857.3812189</v>
      </c>
      <c r="W31" s="212"/>
      <c r="X31" s="210">
        <v>9782.3835029284601</v>
      </c>
      <c r="Y31" s="210">
        <v>38</v>
      </c>
      <c r="Z31" s="212">
        <v>371730.5731112815</v>
      </c>
      <c r="AA31" s="212">
        <v>1604270199.7648954</v>
      </c>
      <c r="AB31" s="212"/>
      <c r="AC31" s="210">
        <v>9782.3835029284601</v>
      </c>
      <c r="AD31" s="210">
        <v>35</v>
      </c>
      <c r="AE31" s="212">
        <v>342383.42260249611</v>
      </c>
      <c r="AF31" s="212">
        <v>1477617289.2571404</v>
      </c>
      <c r="AG31" s="212"/>
      <c r="AH31" s="210">
        <v>9782.3835029284601</v>
      </c>
      <c r="AI31" s="210">
        <v>40</v>
      </c>
      <c r="AJ31" s="212">
        <v>391295.3401171384</v>
      </c>
      <c r="AK31" s="212">
        <v>1688705473.4367321</v>
      </c>
      <c r="AL31" s="212"/>
      <c r="AM31" s="210">
        <v>9782.3835029284601</v>
      </c>
      <c r="AN31" s="210">
        <v>51</v>
      </c>
      <c r="AO31" s="212">
        <v>498901.55864935147</v>
      </c>
      <c r="AP31" s="212">
        <v>2153099478.6318331</v>
      </c>
      <c r="AQ31" s="212"/>
      <c r="AR31" s="210">
        <v>9782.3835029284601</v>
      </c>
      <c r="AS31" s="210">
        <v>48</v>
      </c>
      <c r="AT31" s="212">
        <v>469554.40814056608</v>
      </c>
      <c r="AU31" s="212">
        <v>2026446568.1240783</v>
      </c>
      <c r="AV31" s="212"/>
      <c r="AW31" s="210">
        <v>9782.3835029284601</v>
      </c>
      <c r="AX31" s="210">
        <v>41</v>
      </c>
      <c r="AY31" s="212">
        <v>401077.72362006688</v>
      </c>
      <c r="AZ31" s="212">
        <v>1730923110.2726505</v>
      </c>
    </row>
    <row r="32" spans="1:52">
      <c r="A32" s="208">
        <v>5.03</v>
      </c>
      <c r="B32" s="209" t="s">
        <v>208</v>
      </c>
      <c r="C32" s="210" t="s">
        <v>182</v>
      </c>
      <c r="D32" s="210">
        <v>31837</v>
      </c>
      <c r="E32" s="210">
        <v>2</v>
      </c>
      <c r="F32" s="211">
        <v>63674</v>
      </c>
      <c r="G32" s="212">
        <v>274796608.31999999</v>
      </c>
      <c r="H32" s="212"/>
      <c r="I32" s="210">
        <v>31837</v>
      </c>
      <c r="J32" s="211">
        <v>1</v>
      </c>
      <c r="K32" s="211">
        <v>31837</v>
      </c>
      <c r="L32" s="212">
        <v>137398304.16</v>
      </c>
      <c r="M32" s="212"/>
      <c r="N32" s="210">
        <v>31837</v>
      </c>
      <c r="O32" s="210">
        <v>1</v>
      </c>
      <c r="P32" s="212">
        <v>31837</v>
      </c>
      <c r="Q32" s="212">
        <v>137398304.16</v>
      </c>
      <c r="R32" s="212"/>
      <c r="S32" s="210">
        <v>31837</v>
      </c>
      <c r="T32" s="210">
        <v>1</v>
      </c>
      <c r="U32" s="212">
        <v>31837</v>
      </c>
      <c r="V32" s="212">
        <v>137398304.16</v>
      </c>
      <c r="W32" s="212"/>
      <c r="X32" s="210">
        <v>31837</v>
      </c>
      <c r="Y32" s="210">
        <v>1</v>
      </c>
      <c r="Z32" s="212">
        <v>31837</v>
      </c>
      <c r="AA32" s="212">
        <v>137398304.16</v>
      </c>
      <c r="AB32" s="212"/>
      <c r="AC32" s="210">
        <v>31837</v>
      </c>
      <c r="AD32" s="210">
        <v>1</v>
      </c>
      <c r="AE32" s="212">
        <v>31837</v>
      </c>
      <c r="AF32" s="212">
        <v>137398304.16</v>
      </c>
      <c r="AG32" s="212"/>
      <c r="AH32" s="210">
        <v>31837</v>
      </c>
      <c r="AI32" s="210">
        <v>1</v>
      </c>
      <c r="AJ32" s="212">
        <v>31837</v>
      </c>
      <c r="AK32" s="212">
        <v>137398304.16</v>
      </c>
      <c r="AL32" s="212"/>
      <c r="AM32" s="210">
        <v>31837</v>
      </c>
      <c r="AN32" s="210">
        <v>1</v>
      </c>
      <c r="AO32" s="212">
        <v>31837</v>
      </c>
      <c r="AP32" s="212">
        <v>137398304.16</v>
      </c>
      <c r="AQ32" s="212"/>
      <c r="AR32" s="210">
        <v>31837</v>
      </c>
      <c r="AS32" s="210">
        <v>1</v>
      </c>
      <c r="AT32" s="212">
        <v>31837</v>
      </c>
      <c r="AU32" s="212">
        <v>137398304.16</v>
      </c>
      <c r="AV32" s="212"/>
      <c r="AW32" s="210">
        <v>31837</v>
      </c>
      <c r="AX32" s="210">
        <v>1</v>
      </c>
      <c r="AY32" s="212">
        <v>31837</v>
      </c>
      <c r="AZ32" s="212">
        <v>137398304.16</v>
      </c>
    </row>
    <row r="33" spans="1:52">
      <c r="A33" s="208">
        <v>5.04</v>
      </c>
      <c r="B33" s="209" t="s">
        <v>209</v>
      </c>
      <c r="C33" s="210" t="s">
        <v>65</v>
      </c>
      <c r="D33" s="210">
        <v>7383.3667636488108</v>
      </c>
      <c r="E33" s="210">
        <v>19</v>
      </c>
      <c r="F33" s="211">
        <v>140283.96850932742</v>
      </c>
      <c r="G33" s="212">
        <v>605420717.21633422</v>
      </c>
      <c r="H33" s="212"/>
      <c r="I33" s="210">
        <v>7383.3667636488108</v>
      </c>
      <c r="J33" s="211">
        <v>12</v>
      </c>
      <c r="K33" s="211">
        <v>88600.401163785733</v>
      </c>
      <c r="L33" s="212">
        <v>382370979.29452682</v>
      </c>
      <c r="M33" s="212"/>
      <c r="N33" s="210">
        <v>7383.3667636488108</v>
      </c>
      <c r="O33" s="210">
        <v>12</v>
      </c>
      <c r="P33" s="212">
        <v>88600.401163785733</v>
      </c>
      <c r="Q33" s="212">
        <v>382370979.29452682</v>
      </c>
      <c r="R33" s="212"/>
      <c r="S33" s="210">
        <v>7383.3667636488108</v>
      </c>
      <c r="T33" s="210">
        <v>13</v>
      </c>
      <c r="U33" s="212">
        <v>95983.767927434543</v>
      </c>
      <c r="V33" s="212">
        <v>414235227.56907076</v>
      </c>
      <c r="W33" s="212"/>
      <c r="X33" s="210">
        <v>7383.3667636488108</v>
      </c>
      <c r="Y33" s="210">
        <v>6</v>
      </c>
      <c r="Z33" s="212">
        <v>44300.200581892866</v>
      </c>
      <c r="AA33" s="212">
        <v>191185489.64726341</v>
      </c>
      <c r="AB33" s="212"/>
      <c r="AC33" s="210">
        <v>7383.3667636488108</v>
      </c>
      <c r="AD33" s="210">
        <v>6</v>
      </c>
      <c r="AE33" s="212">
        <v>44300.200581892866</v>
      </c>
      <c r="AF33" s="212">
        <v>191185489.64726341</v>
      </c>
      <c r="AG33" s="212"/>
      <c r="AH33" s="210">
        <v>7383.3667636488108</v>
      </c>
      <c r="AI33" s="210">
        <v>6</v>
      </c>
      <c r="AJ33" s="212">
        <v>44300.200581892866</v>
      </c>
      <c r="AK33" s="212">
        <v>191185489.64726341</v>
      </c>
      <c r="AL33" s="212"/>
      <c r="AM33" s="210">
        <v>7383.3667636488108</v>
      </c>
      <c r="AN33" s="210">
        <v>8</v>
      </c>
      <c r="AO33" s="212">
        <v>59066.934109190486</v>
      </c>
      <c r="AP33" s="212">
        <v>254913986.1963512</v>
      </c>
      <c r="AQ33" s="212"/>
      <c r="AR33" s="210">
        <v>7383.3667636488108</v>
      </c>
      <c r="AS33" s="210">
        <v>8</v>
      </c>
      <c r="AT33" s="212">
        <v>59066.934109190486</v>
      </c>
      <c r="AU33" s="212">
        <v>254913986.1963512</v>
      </c>
      <c r="AV33" s="212"/>
      <c r="AW33" s="210">
        <v>7383.3667636488108</v>
      </c>
      <c r="AX33" s="210">
        <v>7</v>
      </c>
      <c r="AY33" s="212">
        <v>51683.567345541676</v>
      </c>
      <c r="AZ33" s="212">
        <v>223049737.92180732</v>
      </c>
    </row>
    <row r="34" spans="1:52">
      <c r="A34" s="202">
        <v>6</v>
      </c>
      <c r="B34" s="203" t="s">
        <v>210</v>
      </c>
      <c r="C34" s="204"/>
      <c r="D34" s="204"/>
      <c r="E34" s="204"/>
      <c r="F34" s="205">
        <v>784998.78487078554</v>
      </c>
      <c r="G34" s="206">
        <v>3387803555.8911519</v>
      </c>
      <c r="H34" s="206"/>
      <c r="I34" s="204"/>
      <c r="J34" s="207"/>
      <c r="K34" s="205">
        <v>527998.78487078554</v>
      </c>
      <c r="L34" s="206">
        <v>2278673795.8911519</v>
      </c>
      <c r="M34" s="206"/>
      <c r="N34" s="204"/>
      <c r="O34" s="204"/>
      <c r="P34" s="206">
        <v>527998.78487078554</v>
      </c>
      <c r="Q34" s="206">
        <v>2278673795.8911519</v>
      </c>
      <c r="R34" s="206"/>
      <c r="S34" s="204"/>
      <c r="T34" s="204"/>
      <c r="U34" s="206">
        <v>527998.78487078554</v>
      </c>
      <c r="V34" s="206">
        <v>2278673795.8911519</v>
      </c>
      <c r="W34" s="206"/>
      <c r="X34" s="204"/>
      <c r="Y34" s="204"/>
      <c r="Z34" s="206">
        <v>377000</v>
      </c>
      <c r="AA34" s="206">
        <v>1627011360</v>
      </c>
      <c r="AB34" s="206"/>
      <c r="AC34" s="204"/>
      <c r="AD34" s="204"/>
      <c r="AE34" s="206">
        <v>377000</v>
      </c>
      <c r="AF34" s="206">
        <v>1627011360</v>
      </c>
      <c r="AG34" s="206"/>
      <c r="AH34" s="204"/>
      <c r="AI34" s="204"/>
      <c r="AJ34" s="206">
        <v>377000</v>
      </c>
      <c r="AK34" s="206">
        <v>1627011360</v>
      </c>
      <c r="AL34" s="206"/>
      <c r="AM34" s="204"/>
      <c r="AN34" s="204"/>
      <c r="AO34" s="206">
        <v>377000</v>
      </c>
      <c r="AP34" s="206">
        <v>1627011360</v>
      </c>
      <c r="AQ34" s="206"/>
      <c r="AR34" s="204"/>
      <c r="AS34" s="204"/>
      <c r="AT34" s="206">
        <v>377000</v>
      </c>
      <c r="AU34" s="206">
        <v>1627011360</v>
      </c>
      <c r="AV34" s="206"/>
      <c r="AW34" s="204"/>
      <c r="AX34" s="204"/>
      <c r="AY34" s="206">
        <v>377000</v>
      </c>
      <c r="AZ34" s="206">
        <v>1627011360</v>
      </c>
    </row>
    <row r="35" spans="1:52">
      <c r="A35" s="208">
        <v>6.01</v>
      </c>
      <c r="B35" s="209" t="s">
        <v>211</v>
      </c>
      <c r="C35" s="210" t="s">
        <v>182</v>
      </c>
      <c r="D35" s="210">
        <v>17490</v>
      </c>
      <c r="E35" s="210">
        <v>2</v>
      </c>
      <c r="F35" s="211">
        <v>34980</v>
      </c>
      <c r="G35" s="212">
        <v>150962486.40000001</v>
      </c>
      <c r="H35" s="212"/>
      <c r="I35" s="210">
        <v>19080</v>
      </c>
      <c r="J35" s="211">
        <v>1</v>
      </c>
      <c r="K35" s="211">
        <v>19080</v>
      </c>
      <c r="L35" s="212">
        <v>82343174.400000006</v>
      </c>
      <c r="M35" s="212"/>
      <c r="N35" s="210">
        <v>19080</v>
      </c>
      <c r="O35" s="210">
        <v>1</v>
      </c>
      <c r="P35" s="212">
        <v>19080</v>
      </c>
      <c r="Q35" s="212">
        <v>82343174.400000006</v>
      </c>
      <c r="R35" s="212"/>
      <c r="S35" s="210">
        <v>19080</v>
      </c>
      <c r="T35" s="210">
        <v>1</v>
      </c>
      <c r="U35" s="212">
        <v>19080</v>
      </c>
      <c r="V35" s="212">
        <v>82343174.400000006</v>
      </c>
      <c r="W35" s="212"/>
      <c r="X35" s="210">
        <v>15900</v>
      </c>
      <c r="Y35" s="210">
        <v>1</v>
      </c>
      <c r="Z35" s="212">
        <v>15900</v>
      </c>
      <c r="AA35" s="212">
        <v>68619312</v>
      </c>
      <c r="AB35" s="212"/>
      <c r="AC35" s="210">
        <v>15900</v>
      </c>
      <c r="AD35" s="210">
        <v>1</v>
      </c>
      <c r="AE35" s="212">
        <v>15900</v>
      </c>
      <c r="AF35" s="212">
        <v>68619312</v>
      </c>
      <c r="AG35" s="212"/>
      <c r="AH35" s="210">
        <v>15900</v>
      </c>
      <c r="AI35" s="210">
        <v>1</v>
      </c>
      <c r="AJ35" s="212">
        <v>15900</v>
      </c>
      <c r="AK35" s="212">
        <v>68619312</v>
      </c>
      <c r="AL35" s="212"/>
      <c r="AM35" s="210">
        <v>15900</v>
      </c>
      <c r="AN35" s="210">
        <v>1</v>
      </c>
      <c r="AO35" s="212">
        <v>15900</v>
      </c>
      <c r="AP35" s="212">
        <v>68619312</v>
      </c>
      <c r="AQ35" s="212"/>
      <c r="AR35" s="210">
        <v>15900</v>
      </c>
      <c r="AS35" s="210">
        <v>1</v>
      </c>
      <c r="AT35" s="212">
        <v>15900</v>
      </c>
      <c r="AU35" s="212">
        <v>68619312</v>
      </c>
      <c r="AV35" s="212"/>
      <c r="AW35" s="210">
        <v>15900</v>
      </c>
      <c r="AX35" s="210">
        <v>1</v>
      </c>
      <c r="AY35" s="212">
        <v>15900</v>
      </c>
      <c r="AZ35" s="212">
        <v>68619312</v>
      </c>
    </row>
    <row r="36" spans="1:52" ht="18">
      <c r="A36" s="208">
        <v>6.02</v>
      </c>
      <c r="B36" s="209" t="s">
        <v>212</v>
      </c>
      <c r="C36" s="210" t="s">
        <v>182</v>
      </c>
      <c r="D36" s="210">
        <v>40810</v>
      </c>
      <c r="E36" s="210">
        <v>2</v>
      </c>
      <c r="F36" s="211">
        <v>81620</v>
      </c>
      <c r="G36" s="212">
        <v>352245801.60000002</v>
      </c>
      <c r="H36" s="212"/>
      <c r="I36" s="210">
        <v>44520</v>
      </c>
      <c r="J36" s="211">
        <v>1</v>
      </c>
      <c r="K36" s="211">
        <v>44520</v>
      </c>
      <c r="L36" s="212">
        <v>192134073.60000002</v>
      </c>
      <c r="M36" s="212"/>
      <c r="N36" s="210">
        <v>44520</v>
      </c>
      <c r="O36" s="210">
        <v>1</v>
      </c>
      <c r="P36" s="212">
        <v>44520</v>
      </c>
      <c r="Q36" s="212">
        <v>192134073.60000002</v>
      </c>
      <c r="R36" s="212"/>
      <c r="S36" s="210">
        <v>44520</v>
      </c>
      <c r="T36" s="210">
        <v>1</v>
      </c>
      <c r="U36" s="212">
        <v>44520</v>
      </c>
      <c r="V36" s="212">
        <v>192134073.60000002</v>
      </c>
      <c r="W36" s="212"/>
      <c r="X36" s="210">
        <v>37100</v>
      </c>
      <c r="Y36" s="210">
        <v>1</v>
      </c>
      <c r="Z36" s="212">
        <v>37100</v>
      </c>
      <c r="AA36" s="212">
        <v>160111728</v>
      </c>
      <c r="AB36" s="212"/>
      <c r="AC36" s="210">
        <v>37100</v>
      </c>
      <c r="AD36" s="210">
        <v>1</v>
      </c>
      <c r="AE36" s="212">
        <v>37100</v>
      </c>
      <c r="AF36" s="212">
        <v>160111728</v>
      </c>
      <c r="AG36" s="212"/>
      <c r="AH36" s="210">
        <v>37100</v>
      </c>
      <c r="AI36" s="210">
        <v>1</v>
      </c>
      <c r="AJ36" s="212">
        <v>37100</v>
      </c>
      <c r="AK36" s="212">
        <v>160111728</v>
      </c>
      <c r="AL36" s="212"/>
      <c r="AM36" s="210">
        <v>37100</v>
      </c>
      <c r="AN36" s="210">
        <v>1</v>
      </c>
      <c r="AO36" s="212">
        <v>37100</v>
      </c>
      <c r="AP36" s="212">
        <v>160111728</v>
      </c>
      <c r="AQ36" s="212"/>
      <c r="AR36" s="210">
        <v>37100</v>
      </c>
      <c r="AS36" s="210">
        <v>1</v>
      </c>
      <c r="AT36" s="212">
        <v>37100</v>
      </c>
      <c r="AU36" s="212">
        <v>160111728</v>
      </c>
      <c r="AV36" s="212"/>
      <c r="AW36" s="210">
        <v>37100</v>
      </c>
      <c r="AX36" s="210">
        <v>1</v>
      </c>
      <c r="AY36" s="212">
        <v>37100</v>
      </c>
      <c r="AZ36" s="212">
        <v>160111728</v>
      </c>
    </row>
    <row r="37" spans="1:52" ht="18">
      <c r="A37" s="208">
        <v>6.03</v>
      </c>
      <c r="B37" s="209" t="s">
        <v>213</v>
      </c>
      <c r="C37" s="208" t="s">
        <v>214</v>
      </c>
      <c r="D37" s="210">
        <v>95000</v>
      </c>
      <c r="E37" s="210">
        <v>3</v>
      </c>
      <c r="F37" s="211">
        <v>285000</v>
      </c>
      <c r="G37" s="212">
        <v>1229968800</v>
      </c>
      <c r="H37" s="212"/>
      <c r="I37" s="210">
        <v>120000</v>
      </c>
      <c r="J37" s="211">
        <v>2</v>
      </c>
      <c r="K37" s="211">
        <v>240000</v>
      </c>
      <c r="L37" s="212">
        <v>1035763200.0000001</v>
      </c>
      <c r="M37" s="212"/>
      <c r="N37" s="210">
        <v>120000</v>
      </c>
      <c r="O37" s="210">
        <v>2</v>
      </c>
      <c r="P37" s="212">
        <v>240000</v>
      </c>
      <c r="Q37" s="212">
        <v>1035763200.0000001</v>
      </c>
      <c r="R37" s="212"/>
      <c r="S37" s="210">
        <v>120000</v>
      </c>
      <c r="T37" s="210">
        <v>2</v>
      </c>
      <c r="U37" s="212">
        <v>240000</v>
      </c>
      <c r="V37" s="212">
        <v>1035763200.0000001</v>
      </c>
      <c r="W37" s="212"/>
      <c r="X37" s="210">
        <v>82500</v>
      </c>
      <c r="Y37" s="210">
        <v>2</v>
      </c>
      <c r="Z37" s="212">
        <v>165000</v>
      </c>
      <c r="AA37" s="212">
        <v>712087200</v>
      </c>
      <c r="AB37" s="212"/>
      <c r="AC37" s="210">
        <v>82500</v>
      </c>
      <c r="AD37" s="210">
        <v>2</v>
      </c>
      <c r="AE37" s="212">
        <v>165000</v>
      </c>
      <c r="AF37" s="212">
        <v>712087200</v>
      </c>
      <c r="AG37" s="212"/>
      <c r="AH37" s="210">
        <v>82500</v>
      </c>
      <c r="AI37" s="210">
        <v>2</v>
      </c>
      <c r="AJ37" s="212">
        <v>165000</v>
      </c>
      <c r="AK37" s="212">
        <v>712087200</v>
      </c>
      <c r="AL37" s="212"/>
      <c r="AM37" s="210">
        <v>82500</v>
      </c>
      <c r="AN37" s="210">
        <v>2</v>
      </c>
      <c r="AO37" s="212">
        <v>165000</v>
      </c>
      <c r="AP37" s="212">
        <v>712087200</v>
      </c>
      <c r="AQ37" s="212"/>
      <c r="AR37" s="210">
        <v>82500</v>
      </c>
      <c r="AS37" s="210">
        <v>2</v>
      </c>
      <c r="AT37" s="212">
        <v>165000</v>
      </c>
      <c r="AU37" s="212">
        <v>712087200</v>
      </c>
      <c r="AV37" s="212"/>
      <c r="AW37" s="210">
        <v>82500</v>
      </c>
      <c r="AX37" s="210">
        <v>2</v>
      </c>
      <c r="AY37" s="212">
        <v>165000</v>
      </c>
      <c r="AZ37" s="212">
        <v>712087200</v>
      </c>
    </row>
    <row r="38" spans="1:52">
      <c r="A38" s="208">
        <v>6.04</v>
      </c>
      <c r="B38" s="209" t="s">
        <v>215</v>
      </c>
      <c r="C38" s="210" t="s">
        <v>182</v>
      </c>
      <c r="D38" s="210">
        <v>191699.39243539277</v>
      </c>
      <c r="E38" s="210">
        <v>2</v>
      </c>
      <c r="F38" s="211">
        <v>383398.78487078554</v>
      </c>
      <c r="G38" s="212">
        <v>1654626467.8911519</v>
      </c>
      <c r="H38" s="212"/>
      <c r="I38" s="210">
        <v>224398.78487078554</v>
      </c>
      <c r="J38" s="211">
        <v>1</v>
      </c>
      <c r="K38" s="211">
        <v>224398.78487078554</v>
      </c>
      <c r="L38" s="212">
        <v>968433347.89115179</v>
      </c>
      <c r="M38" s="212"/>
      <c r="N38" s="210">
        <v>224398.78487078554</v>
      </c>
      <c r="O38" s="210">
        <v>1</v>
      </c>
      <c r="P38" s="212">
        <v>224398.78487078554</v>
      </c>
      <c r="Q38" s="212">
        <v>968433347.89115179</v>
      </c>
      <c r="R38" s="212"/>
      <c r="S38" s="210">
        <v>224398.78487078554</v>
      </c>
      <c r="T38" s="210">
        <v>1</v>
      </c>
      <c r="U38" s="212">
        <v>224398.78487078554</v>
      </c>
      <c r="V38" s="212">
        <v>968433347.89115179</v>
      </c>
      <c r="W38" s="212"/>
      <c r="X38" s="210">
        <v>159000</v>
      </c>
      <c r="Y38" s="210">
        <v>1</v>
      </c>
      <c r="Z38" s="212">
        <v>159000</v>
      </c>
      <c r="AA38" s="212">
        <v>686193120</v>
      </c>
      <c r="AB38" s="212"/>
      <c r="AC38" s="210">
        <v>159000</v>
      </c>
      <c r="AD38" s="210">
        <v>1</v>
      </c>
      <c r="AE38" s="212">
        <v>159000</v>
      </c>
      <c r="AF38" s="212">
        <v>686193120</v>
      </c>
      <c r="AG38" s="212"/>
      <c r="AH38" s="210">
        <v>159000</v>
      </c>
      <c r="AI38" s="210">
        <v>1</v>
      </c>
      <c r="AJ38" s="212">
        <v>159000</v>
      </c>
      <c r="AK38" s="212">
        <v>686193120</v>
      </c>
      <c r="AL38" s="212"/>
      <c r="AM38" s="210">
        <v>159000</v>
      </c>
      <c r="AN38" s="210">
        <v>1</v>
      </c>
      <c r="AO38" s="212">
        <v>159000</v>
      </c>
      <c r="AP38" s="212">
        <v>686193120</v>
      </c>
      <c r="AQ38" s="212"/>
      <c r="AR38" s="210">
        <v>159000</v>
      </c>
      <c r="AS38" s="210">
        <v>1</v>
      </c>
      <c r="AT38" s="212">
        <v>159000</v>
      </c>
      <c r="AU38" s="212">
        <v>686193120</v>
      </c>
      <c r="AV38" s="212"/>
      <c r="AW38" s="210">
        <v>159000</v>
      </c>
      <c r="AX38" s="210">
        <v>1</v>
      </c>
      <c r="AY38" s="212">
        <v>159000</v>
      </c>
      <c r="AZ38" s="212">
        <v>686193120</v>
      </c>
    </row>
    <row r="39" spans="1:52">
      <c r="A39" s="202">
        <v>7</v>
      </c>
      <c r="B39" s="203" t="s">
        <v>216</v>
      </c>
      <c r="C39" s="204"/>
      <c r="D39" s="204"/>
      <c r="E39" s="204"/>
      <c r="F39" s="205">
        <v>1779740</v>
      </c>
      <c r="G39" s="206">
        <v>7680788323.2000008</v>
      </c>
      <c r="H39" s="206"/>
      <c r="I39" s="204"/>
      <c r="J39" s="207"/>
      <c r="K39" s="205">
        <v>1084910</v>
      </c>
      <c r="L39" s="206">
        <v>4682124388.8000002</v>
      </c>
      <c r="M39" s="206"/>
      <c r="N39" s="204"/>
      <c r="O39" s="204"/>
      <c r="P39" s="206">
        <v>1036150</v>
      </c>
      <c r="Q39" s="206">
        <v>4471691832</v>
      </c>
      <c r="R39" s="206"/>
      <c r="S39" s="204"/>
      <c r="T39" s="204"/>
      <c r="U39" s="206">
        <v>1121480</v>
      </c>
      <c r="V39" s="206">
        <v>4839948806.4000006</v>
      </c>
      <c r="W39" s="206"/>
      <c r="X39" s="204"/>
      <c r="Y39" s="204"/>
      <c r="Z39" s="206">
        <v>646070</v>
      </c>
      <c r="AA39" s="206">
        <v>2788231377.6000004</v>
      </c>
      <c r="AB39" s="206"/>
      <c r="AC39" s="204"/>
      <c r="AD39" s="204"/>
      <c r="AE39" s="206">
        <v>585120</v>
      </c>
      <c r="AF39" s="206">
        <v>2525190681.6000004</v>
      </c>
      <c r="AG39" s="206"/>
      <c r="AH39" s="204"/>
      <c r="AI39" s="204"/>
      <c r="AJ39" s="206">
        <v>682640</v>
      </c>
      <c r="AK39" s="206">
        <v>2946055795.2000003</v>
      </c>
      <c r="AL39" s="206"/>
      <c r="AM39" s="204"/>
      <c r="AN39" s="204"/>
      <c r="AO39" s="206">
        <v>1060530</v>
      </c>
      <c r="AP39" s="206">
        <v>4576908110.4000006</v>
      </c>
      <c r="AQ39" s="206"/>
      <c r="AR39" s="204"/>
      <c r="AS39" s="204"/>
      <c r="AT39" s="206">
        <v>999580</v>
      </c>
      <c r="AU39" s="206">
        <v>4313867414.4000006</v>
      </c>
      <c r="AV39" s="206"/>
      <c r="AW39" s="204"/>
      <c r="AX39" s="204"/>
      <c r="AY39" s="206">
        <v>828920</v>
      </c>
      <c r="AZ39" s="206">
        <v>3577353465.6000004</v>
      </c>
    </row>
    <row r="40" spans="1:52">
      <c r="A40" s="208">
        <v>7.01</v>
      </c>
      <c r="B40" s="209" t="s">
        <v>217</v>
      </c>
      <c r="C40" s="210" t="s">
        <v>218</v>
      </c>
      <c r="D40" s="210">
        <v>10600</v>
      </c>
      <c r="E40" s="210">
        <v>146</v>
      </c>
      <c r="F40" s="211">
        <v>1547600</v>
      </c>
      <c r="G40" s="212">
        <v>6678946368</v>
      </c>
      <c r="H40" s="212"/>
      <c r="I40" s="210">
        <v>10600</v>
      </c>
      <c r="J40" s="211">
        <v>89</v>
      </c>
      <c r="K40" s="211">
        <v>943400</v>
      </c>
      <c r="L40" s="212">
        <v>4071412512.0000005</v>
      </c>
      <c r="M40" s="212"/>
      <c r="N40" s="210">
        <v>10600</v>
      </c>
      <c r="O40" s="210">
        <v>85</v>
      </c>
      <c r="P40" s="212">
        <v>901000</v>
      </c>
      <c r="Q40" s="212">
        <v>3888427680.0000005</v>
      </c>
      <c r="R40" s="212"/>
      <c r="S40" s="210">
        <v>10600</v>
      </c>
      <c r="T40" s="210">
        <v>92</v>
      </c>
      <c r="U40" s="212">
        <v>975200</v>
      </c>
      <c r="V40" s="212">
        <v>4208651136.0000005</v>
      </c>
      <c r="W40" s="212"/>
      <c r="X40" s="210">
        <v>10600</v>
      </c>
      <c r="Y40" s="210">
        <v>53</v>
      </c>
      <c r="Z40" s="212">
        <v>561800</v>
      </c>
      <c r="AA40" s="212">
        <v>2424549024</v>
      </c>
      <c r="AB40" s="212"/>
      <c r="AC40" s="210">
        <v>10600</v>
      </c>
      <c r="AD40" s="210">
        <v>48</v>
      </c>
      <c r="AE40" s="212">
        <v>508800</v>
      </c>
      <c r="AF40" s="212">
        <v>2195817984</v>
      </c>
      <c r="AG40" s="212"/>
      <c r="AH40" s="210">
        <v>10600</v>
      </c>
      <c r="AI40" s="210">
        <v>56</v>
      </c>
      <c r="AJ40" s="212">
        <v>593600</v>
      </c>
      <c r="AK40" s="212">
        <v>2561787648</v>
      </c>
      <c r="AL40" s="212"/>
      <c r="AM40" s="210">
        <v>10600</v>
      </c>
      <c r="AN40" s="210">
        <v>87</v>
      </c>
      <c r="AO40" s="212">
        <v>922200</v>
      </c>
      <c r="AP40" s="212">
        <v>3979920096.0000005</v>
      </c>
      <c r="AQ40" s="212"/>
      <c r="AR40" s="210">
        <v>10600</v>
      </c>
      <c r="AS40" s="210">
        <v>82</v>
      </c>
      <c r="AT40" s="212">
        <v>869200</v>
      </c>
      <c r="AU40" s="212">
        <v>3751189056.0000005</v>
      </c>
      <c r="AV40" s="212"/>
      <c r="AW40" s="210">
        <v>10600</v>
      </c>
      <c r="AX40" s="210">
        <v>68</v>
      </c>
      <c r="AY40" s="212">
        <v>720800</v>
      </c>
      <c r="AZ40" s="212">
        <v>3110742144</v>
      </c>
    </row>
    <row r="41" spans="1:52">
      <c r="A41" s="208">
        <v>7.02</v>
      </c>
      <c r="B41" s="209" t="s">
        <v>219</v>
      </c>
      <c r="C41" s="210" t="s">
        <v>218</v>
      </c>
      <c r="D41" s="210">
        <v>1590</v>
      </c>
      <c r="E41" s="210">
        <v>146</v>
      </c>
      <c r="F41" s="211">
        <v>232140</v>
      </c>
      <c r="G41" s="212">
        <v>1001841955.2</v>
      </c>
      <c r="H41" s="212"/>
      <c r="I41" s="210">
        <v>1590</v>
      </c>
      <c r="J41" s="211">
        <v>89</v>
      </c>
      <c r="K41" s="211">
        <v>141510</v>
      </c>
      <c r="L41" s="212">
        <v>610711876.80000007</v>
      </c>
      <c r="M41" s="212"/>
      <c r="N41" s="210">
        <v>1590</v>
      </c>
      <c r="O41" s="210">
        <v>85</v>
      </c>
      <c r="P41" s="212">
        <v>135150</v>
      </c>
      <c r="Q41" s="212">
        <v>583264152</v>
      </c>
      <c r="R41" s="212"/>
      <c r="S41" s="210">
        <v>1590</v>
      </c>
      <c r="T41" s="210">
        <v>92</v>
      </c>
      <c r="U41" s="212">
        <v>146280</v>
      </c>
      <c r="V41" s="212">
        <v>631297670.4000001</v>
      </c>
      <c r="W41" s="212"/>
      <c r="X41" s="210">
        <v>1590</v>
      </c>
      <c r="Y41" s="210">
        <v>53</v>
      </c>
      <c r="Z41" s="212">
        <v>84270</v>
      </c>
      <c r="AA41" s="212">
        <v>363682353.60000002</v>
      </c>
      <c r="AB41" s="212"/>
      <c r="AC41" s="210">
        <v>1590</v>
      </c>
      <c r="AD41" s="210">
        <v>48</v>
      </c>
      <c r="AE41" s="212">
        <v>76320</v>
      </c>
      <c r="AF41" s="212">
        <v>329372697.60000002</v>
      </c>
      <c r="AG41" s="212"/>
      <c r="AH41" s="210">
        <v>1590</v>
      </c>
      <c r="AI41" s="210">
        <v>56</v>
      </c>
      <c r="AJ41" s="212">
        <v>89040</v>
      </c>
      <c r="AK41" s="212">
        <v>384268147.20000005</v>
      </c>
      <c r="AL41" s="212"/>
      <c r="AM41" s="210">
        <v>1590</v>
      </c>
      <c r="AN41" s="210">
        <v>87</v>
      </c>
      <c r="AO41" s="212">
        <v>138330</v>
      </c>
      <c r="AP41" s="212">
        <v>596988014.4000001</v>
      </c>
      <c r="AQ41" s="212"/>
      <c r="AR41" s="210">
        <v>1590</v>
      </c>
      <c r="AS41" s="210">
        <v>82</v>
      </c>
      <c r="AT41" s="212">
        <v>130380</v>
      </c>
      <c r="AU41" s="212">
        <v>562678358.4000001</v>
      </c>
      <c r="AV41" s="212"/>
      <c r="AW41" s="210">
        <v>1590</v>
      </c>
      <c r="AX41" s="210">
        <v>68</v>
      </c>
      <c r="AY41" s="212">
        <v>108120</v>
      </c>
      <c r="AZ41" s="212">
        <v>466611321.60000002</v>
      </c>
    </row>
    <row r="42" spans="1:52">
      <c r="A42" s="202">
        <v>8</v>
      </c>
      <c r="B42" s="203" t="s">
        <v>220</v>
      </c>
      <c r="C42" s="204"/>
      <c r="D42" s="204"/>
      <c r="E42" s="204"/>
      <c r="F42" s="205">
        <v>667800</v>
      </c>
      <c r="G42" s="206">
        <v>2882011104</v>
      </c>
      <c r="H42" s="206"/>
      <c r="I42" s="204"/>
      <c r="J42" s="207"/>
      <c r="K42" s="205">
        <v>349800</v>
      </c>
      <c r="L42" s="206">
        <v>1509624864</v>
      </c>
      <c r="M42" s="206"/>
      <c r="N42" s="204"/>
      <c r="O42" s="204"/>
      <c r="P42" s="206">
        <v>349800</v>
      </c>
      <c r="Q42" s="206">
        <v>1509624864</v>
      </c>
      <c r="R42" s="206"/>
      <c r="S42" s="204"/>
      <c r="T42" s="204"/>
      <c r="U42" s="206">
        <v>349800</v>
      </c>
      <c r="V42" s="206">
        <v>1509624864</v>
      </c>
      <c r="W42" s="206"/>
      <c r="X42" s="204"/>
      <c r="Y42" s="204"/>
      <c r="Z42" s="206">
        <v>318000</v>
      </c>
      <c r="AA42" s="206">
        <v>1372386240</v>
      </c>
      <c r="AB42" s="206"/>
      <c r="AC42" s="204"/>
      <c r="AD42" s="204"/>
      <c r="AE42" s="206">
        <v>318000</v>
      </c>
      <c r="AF42" s="206">
        <v>1372386240</v>
      </c>
      <c r="AG42" s="206"/>
      <c r="AH42" s="204"/>
      <c r="AI42" s="204"/>
      <c r="AJ42" s="206">
        <v>318000</v>
      </c>
      <c r="AK42" s="206">
        <v>1372386240</v>
      </c>
      <c r="AL42" s="206"/>
      <c r="AM42" s="204"/>
      <c r="AN42" s="204"/>
      <c r="AO42" s="206">
        <v>318000</v>
      </c>
      <c r="AP42" s="206">
        <v>1372386240</v>
      </c>
      <c r="AQ42" s="206"/>
      <c r="AR42" s="204"/>
      <c r="AS42" s="204"/>
      <c r="AT42" s="206">
        <v>318000</v>
      </c>
      <c r="AU42" s="206">
        <v>1372386240</v>
      </c>
      <c r="AV42" s="206"/>
      <c r="AW42" s="204"/>
      <c r="AX42" s="204"/>
      <c r="AY42" s="206">
        <v>318000</v>
      </c>
      <c r="AZ42" s="206">
        <v>1372386240</v>
      </c>
    </row>
    <row r="43" spans="1:52">
      <c r="A43" s="208">
        <v>8.01</v>
      </c>
      <c r="B43" s="209" t="s">
        <v>221</v>
      </c>
      <c r="C43" s="210" t="s">
        <v>182</v>
      </c>
      <c r="D43" s="210">
        <v>333900</v>
      </c>
      <c r="E43" s="210">
        <v>2</v>
      </c>
      <c r="F43" s="211">
        <v>667800</v>
      </c>
      <c r="G43" s="212">
        <v>2882011104</v>
      </c>
      <c r="H43" s="212"/>
      <c r="I43" s="210">
        <v>349800</v>
      </c>
      <c r="J43" s="211">
        <v>1</v>
      </c>
      <c r="K43" s="211">
        <v>349800</v>
      </c>
      <c r="L43" s="212">
        <v>1509624864</v>
      </c>
      <c r="M43" s="212"/>
      <c r="N43" s="210">
        <v>349800</v>
      </c>
      <c r="O43" s="210">
        <v>1</v>
      </c>
      <c r="P43" s="212">
        <v>349800</v>
      </c>
      <c r="Q43" s="212">
        <v>1509624864</v>
      </c>
      <c r="R43" s="212"/>
      <c r="S43" s="210">
        <v>349800</v>
      </c>
      <c r="T43" s="210">
        <v>1</v>
      </c>
      <c r="U43" s="212">
        <v>349800</v>
      </c>
      <c r="V43" s="212">
        <v>1509624864</v>
      </c>
      <c r="W43" s="212"/>
      <c r="X43" s="210">
        <v>318000</v>
      </c>
      <c r="Y43" s="210">
        <v>1</v>
      </c>
      <c r="Z43" s="212">
        <v>318000</v>
      </c>
      <c r="AA43" s="212">
        <v>1372386240</v>
      </c>
      <c r="AB43" s="212"/>
      <c r="AC43" s="210">
        <v>318000</v>
      </c>
      <c r="AD43" s="210">
        <v>1</v>
      </c>
      <c r="AE43" s="212">
        <v>318000</v>
      </c>
      <c r="AF43" s="212">
        <v>1372386240</v>
      </c>
      <c r="AG43" s="212"/>
      <c r="AH43" s="210">
        <v>318000</v>
      </c>
      <c r="AI43" s="210">
        <v>1</v>
      </c>
      <c r="AJ43" s="212">
        <v>318000</v>
      </c>
      <c r="AK43" s="212">
        <v>1372386240</v>
      </c>
      <c r="AL43" s="212"/>
      <c r="AM43" s="210">
        <v>318000</v>
      </c>
      <c r="AN43" s="210">
        <v>1</v>
      </c>
      <c r="AO43" s="212">
        <v>318000</v>
      </c>
      <c r="AP43" s="212">
        <v>1372386240</v>
      </c>
      <c r="AQ43" s="212"/>
      <c r="AR43" s="210">
        <v>318000</v>
      </c>
      <c r="AS43" s="210">
        <v>1</v>
      </c>
      <c r="AT43" s="212">
        <v>318000</v>
      </c>
      <c r="AU43" s="212">
        <v>1372386240</v>
      </c>
      <c r="AV43" s="212"/>
      <c r="AW43" s="210">
        <v>318000</v>
      </c>
      <c r="AX43" s="210">
        <v>1</v>
      </c>
      <c r="AY43" s="212">
        <v>318000</v>
      </c>
      <c r="AZ43" s="212">
        <v>1372386240</v>
      </c>
    </row>
    <row r="44" spans="1:52">
      <c r="A44" s="202">
        <v>9</v>
      </c>
      <c r="B44" s="203" t="s">
        <v>222</v>
      </c>
      <c r="C44" s="204"/>
      <c r="D44" s="204"/>
      <c r="E44" s="204"/>
      <c r="F44" s="205">
        <v>2374311.1359363259</v>
      </c>
      <c r="G44" s="206">
        <v>10246767083.137684</v>
      </c>
      <c r="H44" s="206"/>
      <c r="I44" s="204"/>
      <c r="J44" s="207"/>
      <c r="K44" s="205">
        <v>1294038.0403823236</v>
      </c>
      <c r="L44" s="206">
        <v>5584654090.1171865</v>
      </c>
      <c r="M44" s="206"/>
      <c r="N44" s="204"/>
      <c r="O44" s="204"/>
      <c r="P44" s="206">
        <v>1290574.1821096586</v>
      </c>
      <c r="Q44" s="206">
        <v>5569705186.2470121</v>
      </c>
      <c r="R44" s="206"/>
      <c r="S44" s="204"/>
      <c r="T44" s="204"/>
      <c r="U44" s="206">
        <v>1296347.2792307672</v>
      </c>
      <c r="V44" s="206">
        <v>5594620026.0306377</v>
      </c>
      <c r="W44" s="206"/>
      <c r="X44" s="204"/>
      <c r="Y44" s="204"/>
      <c r="Z44" s="206">
        <v>1078287.984308382</v>
      </c>
      <c r="AA44" s="206">
        <v>4653545888.1199989</v>
      </c>
      <c r="AB44" s="206"/>
      <c r="AC44" s="204"/>
      <c r="AD44" s="204"/>
      <c r="AE44" s="206">
        <v>1075170.5118629835</v>
      </c>
      <c r="AF44" s="206">
        <v>4640091874.6368408</v>
      </c>
      <c r="AG44" s="206"/>
      <c r="AH44" s="204"/>
      <c r="AI44" s="204"/>
      <c r="AJ44" s="206">
        <v>1080366.299271981</v>
      </c>
      <c r="AK44" s="206">
        <v>4662515230.4421034</v>
      </c>
      <c r="AL44" s="206"/>
      <c r="AM44" s="204"/>
      <c r="AN44" s="204"/>
      <c r="AO44" s="206">
        <v>1091797.0315717759</v>
      </c>
      <c r="AP44" s="206">
        <v>4711846613.2136822</v>
      </c>
      <c r="AQ44" s="206"/>
      <c r="AR44" s="204"/>
      <c r="AS44" s="204"/>
      <c r="AT44" s="206">
        <v>1088679.5591263773</v>
      </c>
      <c r="AU44" s="206">
        <v>4698392599.7305241</v>
      </c>
      <c r="AV44" s="206"/>
      <c r="AW44" s="204"/>
      <c r="AX44" s="204"/>
      <c r="AY44" s="206">
        <v>1081405.4567537806</v>
      </c>
      <c r="AZ44" s="206">
        <v>4666999901.6031561</v>
      </c>
    </row>
    <row r="45" spans="1:52" ht="18">
      <c r="A45" s="208">
        <v>9.01</v>
      </c>
      <c r="B45" s="209" t="s">
        <v>223</v>
      </c>
      <c r="C45" s="210" t="s">
        <v>65</v>
      </c>
      <c r="D45" s="210">
        <v>166465.33416053397</v>
      </c>
      <c r="E45" s="210">
        <v>4</v>
      </c>
      <c r="F45" s="211">
        <v>665861.33664213587</v>
      </c>
      <c r="G45" s="212">
        <v>2873644453.3197331</v>
      </c>
      <c r="H45" s="212"/>
      <c r="I45" s="210">
        <v>173930.66832106793</v>
      </c>
      <c r="J45" s="211">
        <v>2</v>
      </c>
      <c r="K45" s="211">
        <v>347861.33664213587</v>
      </c>
      <c r="L45" s="212">
        <v>1501258213.3197329</v>
      </c>
      <c r="M45" s="212"/>
      <c r="N45" s="210">
        <v>173930.66832106793</v>
      </c>
      <c r="O45" s="210">
        <v>2</v>
      </c>
      <c r="P45" s="212">
        <v>347861.33664213587</v>
      </c>
      <c r="Q45" s="212">
        <v>1501258213.3197329</v>
      </c>
      <c r="R45" s="212"/>
      <c r="S45" s="210">
        <v>173930.66832106793</v>
      </c>
      <c r="T45" s="210">
        <v>2</v>
      </c>
      <c r="U45" s="212">
        <v>347861.33664213587</v>
      </c>
      <c r="V45" s="212">
        <v>1501258213.3197329</v>
      </c>
      <c r="W45" s="212"/>
      <c r="X45" s="210">
        <v>159000</v>
      </c>
      <c r="Y45" s="210">
        <v>2</v>
      </c>
      <c r="Z45" s="212">
        <v>318000</v>
      </c>
      <c r="AA45" s="212">
        <v>1372386240</v>
      </c>
      <c r="AB45" s="212"/>
      <c r="AC45" s="210">
        <v>159000</v>
      </c>
      <c r="AD45" s="210">
        <v>2</v>
      </c>
      <c r="AE45" s="212">
        <v>318000</v>
      </c>
      <c r="AF45" s="212">
        <v>1372386240</v>
      </c>
      <c r="AG45" s="212"/>
      <c r="AH45" s="210">
        <v>159000</v>
      </c>
      <c r="AI45" s="210">
        <v>2</v>
      </c>
      <c r="AJ45" s="212">
        <v>318000</v>
      </c>
      <c r="AK45" s="212">
        <v>1372386240</v>
      </c>
      <c r="AL45" s="212"/>
      <c r="AM45" s="210">
        <v>159000</v>
      </c>
      <c r="AN45" s="210">
        <v>2</v>
      </c>
      <c r="AO45" s="212">
        <v>318000</v>
      </c>
      <c r="AP45" s="212">
        <v>1372386240</v>
      </c>
      <c r="AQ45" s="212"/>
      <c r="AR45" s="210">
        <v>159000</v>
      </c>
      <c r="AS45" s="210">
        <v>2</v>
      </c>
      <c r="AT45" s="212">
        <v>318000</v>
      </c>
      <c r="AU45" s="212">
        <v>1372386240</v>
      </c>
      <c r="AV45" s="212"/>
      <c r="AW45" s="210">
        <v>159000</v>
      </c>
      <c r="AX45" s="210">
        <v>2</v>
      </c>
      <c r="AY45" s="212">
        <v>318000</v>
      </c>
      <c r="AZ45" s="212">
        <v>1372386240</v>
      </c>
    </row>
    <row r="46" spans="1:52" ht="27">
      <c r="A46" s="208">
        <v>9.02</v>
      </c>
      <c r="B46" s="209" t="s">
        <v>224</v>
      </c>
      <c r="C46" s="210" t="s">
        <v>225</v>
      </c>
      <c r="D46" s="210">
        <v>294.6649505217203</v>
      </c>
      <c r="E46" s="210">
        <v>128</v>
      </c>
      <c r="F46" s="211">
        <v>37717.113666780198</v>
      </c>
      <c r="G46" s="212">
        <v>162774993.10944998</v>
      </c>
      <c r="H46" s="212"/>
      <c r="I46" s="210">
        <v>310.17363212812666</v>
      </c>
      <c r="J46" s="211">
        <v>81</v>
      </c>
      <c r="K46" s="211">
        <v>25124.06420237826</v>
      </c>
      <c r="L46" s="212">
        <v>108427421.39691982</v>
      </c>
      <c r="M46" s="212"/>
      <c r="N46" s="210">
        <v>310.17363212812666</v>
      </c>
      <c r="O46" s="210">
        <v>78</v>
      </c>
      <c r="P46" s="212">
        <v>24193.54330599388</v>
      </c>
      <c r="Q46" s="212">
        <v>104411590.97481167</v>
      </c>
      <c r="R46" s="212"/>
      <c r="S46" s="210">
        <v>310.17363212812666</v>
      </c>
      <c r="T46" s="210">
        <v>83</v>
      </c>
      <c r="U46" s="212">
        <v>25744.411466634512</v>
      </c>
      <c r="V46" s="212">
        <v>111104641.67832524</v>
      </c>
      <c r="W46" s="212"/>
      <c r="X46" s="210">
        <v>279.156268915314</v>
      </c>
      <c r="Y46" s="210">
        <v>38</v>
      </c>
      <c r="Z46" s="212">
        <v>10607.938218781932</v>
      </c>
      <c r="AA46" s="212">
        <v>45780466.812032811</v>
      </c>
      <c r="AB46" s="212"/>
      <c r="AC46" s="210">
        <v>279.156268915314</v>
      </c>
      <c r="AD46" s="210">
        <v>35</v>
      </c>
      <c r="AE46" s="212">
        <v>9770.4694120359909</v>
      </c>
      <c r="AF46" s="212">
        <v>42166219.432135485</v>
      </c>
      <c r="AG46" s="212"/>
      <c r="AH46" s="210">
        <v>279.156268915314</v>
      </c>
      <c r="AI46" s="210">
        <v>40</v>
      </c>
      <c r="AJ46" s="212">
        <v>11166.250756612561</v>
      </c>
      <c r="AK46" s="212">
        <v>48189965.0652977</v>
      </c>
      <c r="AL46" s="212"/>
      <c r="AM46" s="210">
        <v>279.156268915314</v>
      </c>
      <c r="AN46" s="210">
        <v>51</v>
      </c>
      <c r="AO46" s="212">
        <v>14236.969714681014</v>
      </c>
      <c r="AP46" s="212">
        <v>61442205.458254561</v>
      </c>
      <c r="AQ46" s="212"/>
      <c r="AR46" s="210">
        <v>279.156268915314</v>
      </c>
      <c r="AS46" s="210">
        <v>48</v>
      </c>
      <c r="AT46" s="212">
        <v>13399.500907935071</v>
      </c>
      <c r="AU46" s="212">
        <v>57827958.078357235</v>
      </c>
      <c r="AV46" s="212"/>
      <c r="AW46" s="210">
        <v>279.156268915314</v>
      </c>
      <c r="AX46" s="210">
        <v>41</v>
      </c>
      <c r="AY46" s="212">
        <v>11445.407025527875</v>
      </c>
      <c r="AZ46" s="212">
        <v>49394714.191930145</v>
      </c>
    </row>
    <row r="47" spans="1:52">
      <c r="A47" s="208">
        <v>9.0299999999999994</v>
      </c>
      <c r="B47" s="209" t="s">
        <v>226</v>
      </c>
      <c r="C47" s="210" t="s">
        <v>65</v>
      </c>
      <c r="D47" s="210">
        <v>23320.000000000004</v>
      </c>
      <c r="E47" s="210">
        <v>0</v>
      </c>
      <c r="F47" s="211">
        <v>0</v>
      </c>
      <c r="G47" s="212">
        <v>0</v>
      </c>
      <c r="H47" s="212"/>
      <c r="I47" s="210">
        <v>25440</v>
      </c>
      <c r="J47" s="211">
        <v>0</v>
      </c>
      <c r="K47" s="211">
        <v>0</v>
      </c>
      <c r="L47" s="212">
        <v>0</v>
      </c>
      <c r="M47" s="212"/>
      <c r="N47" s="210">
        <v>25440</v>
      </c>
      <c r="O47" s="210">
        <v>0</v>
      </c>
      <c r="P47" s="212">
        <v>0</v>
      </c>
      <c r="Q47" s="212">
        <v>0</v>
      </c>
      <c r="R47" s="212"/>
      <c r="S47" s="210">
        <v>25440</v>
      </c>
      <c r="T47" s="210">
        <v>0</v>
      </c>
      <c r="U47" s="212">
        <v>0</v>
      </c>
      <c r="V47" s="212">
        <v>0</v>
      </c>
      <c r="W47" s="212"/>
      <c r="X47" s="210">
        <v>21200</v>
      </c>
      <c r="Y47" s="210">
        <v>0</v>
      </c>
      <c r="Z47" s="212">
        <v>0</v>
      </c>
      <c r="AA47" s="212">
        <v>0</v>
      </c>
      <c r="AB47" s="212"/>
      <c r="AC47" s="210">
        <v>21200</v>
      </c>
      <c r="AD47" s="210">
        <v>0</v>
      </c>
      <c r="AE47" s="212">
        <v>0</v>
      </c>
      <c r="AF47" s="212">
        <v>0</v>
      </c>
      <c r="AG47" s="212"/>
      <c r="AH47" s="210">
        <v>21200</v>
      </c>
      <c r="AI47" s="210">
        <v>0</v>
      </c>
      <c r="AJ47" s="212">
        <v>0</v>
      </c>
      <c r="AK47" s="212">
        <v>0</v>
      </c>
      <c r="AL47" s="212"/>
      <c r="AM47" s="210">
        <v>21200</v>
      </c>
      <c r="AN47" s="210">
        <v>0</v>
      </c>
      <c r="AO47" s="212">
        <v>0</v>
      </c>
      <c r="AP47" s="212">
        <v>0</v>
      </c>
      <c r="AQ47" s="212"/>
      <c r="AR47" s="210">
        <v>21200</v>
      </c>
      <c r="AS47" s="210">
        <v>0</v>
      </c>
      <c r="AT47" s="212">
        <v>0</v>
      </c>
      <c r="AU47" s="212">
        <v>0</v>
      </c>
      <c r="AV47" s="212"/>
      <c r="AW47" s="210">
        <v>21200</v>
      </c>
      <c r="AX47" s="210">
        <v>0</v>
      </c>
      <c r="AY47" s="212">
        <v>0</v>
      </c>
      <c r="AZ47" s="212">
        <v>0</v>
      </c>
    </row>
    <row r="48" spans="1:52">
      <c r="A48" s="208">
        <v>9.0399999999999991</v>
      </c>
      <c r="B48" s="209" t="s">
        <v>227</v>
      </c>
      <c r="C48" s="210" t="s">
        <v>182</v>
      </c>
      <c r="D48" s="210">
        <v>445200</v>
      </c>
      <c r="E48" s="210">
        <v>2</v>
      </c>
      <c r="F48" s="211">
        <v>890400</v>
      </c>
      <c r="G48" s="212">
        <v>3842681472.0000005</v>
      </c>
      <c r="H48" s="212"/>
      <c r="I48" s="210">
        <v>466400.00000000006</v>
      </c>
      <c r="J48" s="211">
        <v>1</v>
      </c>
      <c r="K48" s="211">
        <v>466400.00000000006</v>
      </c>
      <c r="L48" s="212">
        <v>2012833152.0000005</v>
      </c>
      <c r="M48" s="212"/>
      <c r="N48" s="210">
        <v>466400.00000000006</v>
      </c>
      <c r="O48" s="210">
        <v>1</v>
      </c>
      <c r="P48" s="212">
        <v>466400.00000000006</v>
      </c>
      <c r="Q48" s="212">
        <v>2012833152.0000005</v>
      </c>
      <c r="R48" s="212"/>
      <c r="S48" s="210">
        <v>466400.00000000006</v>
      </c>
      <c r="T48" s="210">
        <v>1</v>
      </c>
      <c r="U48" s="212">
        <v>466400.00000000006</v>
      </c>
      <c r="V48" s="212">
        <v>2012833152.0000005</v>
      </c>
      <c r="W48" s="212"/>
      <c r="X48" s="210">
        <v>424000</v>
      </c>
      <c r="Y48" s="210">
        <v>1</v>
      </c>
      <c r="Z48" s="212">
        <v>424000</v>
      </c>
      <c r="AA48" s="212">
        <v>1829848320.0000002</v>
      </c>
      <c r="AB48" s="212"/>
      <c r="AC48" s="210">
        <v>424000</v>
      </c>
      <c r="AD48" s="210">
        <v>1</v>
      </c>
      <c r="AE48" s="212">
        <v>424000</v>
      </c>
      <c r="AF48" s="212">
        <v>1829848320.0000002</v>
      </c>
      <c r="AG48" s="212"/>
      <c r="AH48" s="210">
        <v>424000</v>
      </c>
      <c r="AI48" s="210">
        <v>1</v>
      </c>
      <c r="AJ48" s="212">
        <v>424000</v>
      </c>
      <c r="AK48" s="212">
        <v>1829848320.0000002</v>
      </c>
      <c r="AL48" s="212"/>
      <c r="AM48" s="210">
        <v>424000</v>
      </c>
      <c r="AN48" s="210">
        <v>1</v>
      </c>
      <c r="AO48" s="212">
        <v>424000</v>
      </c>
      <c r="AP48" s="212">
        <v>1829848320.0000002</v>
      </c>
      <c r="AQ48" s="212"/>
      <c r="AR48" s="210">
        <v>424000</v>
      </c>
      <c r="AS48" s="210">
        <v>1</v>
      </c>
      <c r="AT48" s="212">
        <v>424000</v>
      </c>
      <c r="AU48" s="212">
        <v>1829848320.0000002</v>
      </c>
      <c r="AV48" s="212"/>
      <c r="AW48" s="210">
        <v>424000</v>
      </c>
      <c r="AX48" s="210">
        <v>1</v>
      </c>
      <c r="AY48" s="212">
        <v>424000</v>
      </c>
      <c r="AZ48" s="212">
        <v>1829848320.0000002</v>
      </c>
    </row>
    <row r="49" spans="1:52">
      <c r="A49" s="208">
        <v>9.0500000000000007</v>
      </c>
      <c r="B49" s="209" t="s">
        <v>228</v>
      </c>
      <c r="C49" s="210" t="s">
        <v>182</v>
      </c>
      <c r="D49" s="210">
        <v>157392.47318728964</v>
      </c>
      <c r="E49" s="210">
        <v>2</v>
      </c>
      <c r="F49" s="211">
        <v>314784.94637457927</v>
      </c>
      <c r="G49" s="212">
        <v>1358511097.3698444</v>
      </c>
      <c r="H49" s="212"/>
      <c r="I49" s="210">
        <v>187584.94637457927</v>
      </c>
      <c r="J49" s="211">
        <v>1</v>
      </c>
      <c r="K49" s="211">
        <v>187584.94637457927</v>
      </c>
      <c r="L49" s="212">
        <v>809556601.36984432</v>
      </c>
      <c r="M49" s="212"/>
      <c r="N49" s="210">
        <v>187584.94637457927</v>
      </c>
      <c r="O49" s="210">
        <v>1</v>
      </c>
      <c r="P49" s="212">
        <v>187584.94637457927</v>
      </c>
      <c r="Q49" s="212">
        <v>809556601.36984432</v>
      </c>
      <c r="R49" s="212"/>
      <c r="S49" s="210">
        <v>187584.94637457927</v>
      </c>
      <c r="T49" s="210">
        <v>1</v>
      </c>
      <c r="U49" s="212">
        <v>187584.94637457927</v>
      </c>
      <c r="V49" s="212">
        <v>809556601.36984432</v>
      </c>
      <c r="W49" s="212"/>
      <c r="X49" s="210">
        <v>127200</v>
      </c>
      <c r="Y49" s="210">
        <v>1</v>
      </c>
      <c r="Z49" s="212">
        <v>127200</v>
      </c>
      <c r="AA49" s="212">
        <v>548954496</v>
      </c>
      <c r="AB49" s="212"/>
      <c r="AC49" s="210">
        <v>127200</v>
      </c>
      <c r="AD49" s="210">
        <v>1</v>
      </c>
      <c r="AE49" s="212">
        <v>127200</v>
      </c>
      <c r="AF49" s="212">
        <v>548954496</v>
      </c>
      <c r="AG49" s="212"/>
      <c r="AH49" s="210">
        <v>127200</v>
      </c>
      <c r="AI49" s="210">
        <v>1</v>
      </c>
      <c r="AJ49" s="212">
        <v>127200</v>
      </c>
      <c r="AK49" s="212">
        <v>548954496</v>
      </c>
      <c r="AL49" s="212"/>
      <c r="AM49" s="210">
        <v>127200</v>
      </c>
      <c r="AN49" s="210">
        <v>1</v>
      </c>
      <c r="AO49" s="212">
        <v>127200</v>
      </c>
      <c r="AP49" s="212">
        <v>548954496</v>
      </c>
      <c r="AQ49" s="212"/>
      <c r="AR49" s="210">
        <v>127200</v>
      </c>
      <c r="AS49" s="210">
        <v>1</v>
      </c>
      <c r="AT49" s="212">
        <v>127200</v>
      </c>
      <c r="AU49" s="212">
        <v>548954496</v>
      </c>
      <c r="AV49" s="212"/>
      <c r="AW49" s="210">
        <v>127200</v>
      </c>
      <c r="AX49" s="210">
        <v>1</v>
      </c>
      <c r="AY49" s="212">
        <v>127200</v>
      </c>
      <c r="AZ49" s="212">
        <v>548954496</v>
      </c>
    </row>
    <row r="50" spans="1:52">
      <c r="A50" s="208">
        <v>9.06</v>
      </c>
      <c r="B50" s="209" t="s">
        <v>229</v>
      </c>
      <c r="C50" s="210" t="s">
        <v>182</v>
      </c>
      <c r="D50" s="210">
        <v>50573.792001825546</v>
      </c>
      <c r="E50" s="210">
        <v>2</v>
      </c>
      <c r="F50" s="211">
        <v>101147.58400365109</v>
      </c>
      <c r="G50" s="212">
        <v>436520605.33287698</v>
      </c>
      <c r="H50" s="212"/>
      <c r="I50" s="210">
        <v>58747.584003651093</v>
      </c>
      <c r="J50" s="211">
        <v>1</v>
      </c>
      <c r="K50" s="211">
        <v>58747.584003651093</v>
      </c>
      <c r="L50" s="212">
        <v>253535773.33287695</v>
      </c>
      <c r="M50" s="212"/>
      <c r="N50" s="210">
        <v>58747.584003651093</v>
      </c>
      <c r="O50" s="210">
        <v>1</v>
      </c>
      <c r="P50" s="212">
        <v>58747.584003651093</v>
      </c>
      <c r="Q50" s="212">
        <v>253535773.33287695</v>
      </c>
      <c r="R50" s="212"/>
      <c r="S50" s="210">
        <v>58747.584003651093</v>
      </c>
      <c r="T50" s="210">
        <v>1</v>
      </c>
      <c r="U50" s="212">
        <v>58747.584003651093</v>
      </c>
      <c r="V50" s="212">
        <v>253535773.33287695</v>
      </c>
      <c r="W50" s="212"/>
      <c r="X50" s="210">
        <v>42400</v>
      </c>
      <c r="Y50" s="210">
        <v>1</v>
      </c>
      <c r="Z50" s="212">
        <v>42400</v>
      </c>
      <c r="AA50" s="212">
        <v>182984832</v>
      </c>
      <c r="AB50" s="212"/>
      <c r="AC50" s="210">
        <v>42400</v>
      </c>
      <c r="AD50" s="210">
        <v>1</v>
      </c>
      <c r="AE50" s="212">
        <v>42400</v>
      </c>
      <c r="AF50" s="212">
        <v>182984832</v>
      </c>
      <c r="AG50" s="212"/>
      <c r="AH50" s="210">
        <v>42400</v>
      </c>
      <c r="AI50" s="210">
        <v>1</v>
      </c>
      <c r="AJ50" s="212">
        <v>42400</v>
      </c>
      <c r="AK50" s="212">
        <v>182984832</v>
      </c>
      <c r="AL50" s="212"/>
      <c r="AM50" s="210">
        <v>42400</v>
      </c>
      <c r="AN50" s="210">
        <v>1</v>
      </c>
      <c r="AO50" s="212">
        <v>42400</v>
      </c>
      <c r="AP50" s="212">
        <v>182984832</v>
      </c>
      <c r="AQ50" s="212"/>
      <c r="AR50" s="210">
        <v>42400</v>
      </c>
      <c r="AS50" s="210">
        <v>1</v>
      </c>
      <c r="AT50" s="212">
        <v>42400</v>
      </c>
      <c r="AU50" s="212">
        <v>182984832</v>
      </c>
      <c r="AV50" s="212"/>
      <c r="AW50" s="210">
        <v>42400</v>
      </c>
      <c r="AX50" s="210">
        <v>1</v>
      </c>
      <c r="AY50" s="212">
        <v>42400</v>
      </c>
      <c r="AZ50" s="212">
        <v>182984832</v>
      </c>
    </row>
    <row r="51" spans="1:52">
      <c r="A51" s="208">
        <v>9.07</v>
      </c>
      <c r="B51" s="209" t="s">
        <v>230</v>
      </c>
      <c r="C51" s="210" t="s">
        <v>225</v>
      </c>
      <c r="D51" s="210">
        <v>760.00121288421246</v>
      </c>
      <c r="E51" s="210">
        <v>128</v>
      </c>
      <c r="F51" s="211">
        <v>97280.155249179195</v>
      </c>
      <c r="G51" s="212">
        <v>419830020.40577769</v>
      </c>
      <c r="H51" s="212"/>
      <c r="I51" s="210">
        <v>844.44579209356937</v>
      </c>
      <c r="J51" s="211">
        <v>81</v>
      </c>
      <c r="K51" s="211">
        <v>68400.109159579122</v>
      </c>
      <c r="L51" s="212">
        <v>295192983.09781247</v>
      </c>
      <c r="M51" s="212"/>
      <c r="N51" s="210">
        <v>844.44579209356937</v>
      </c>
      <c r="O51" s="210">
        <v>78</v>
      </c>
      <c r="P51" s="212">
        <v>65866.771783298405</v>
      </c>
      <c r="Q51" s="212">
        <v>284259909.64974529</v>
      </c>
      <c r="R51" s="212"/>
      <c r="S51" s="210">
        <v>844.44579209356937</v>
      </c>
      <c r="T51" s="210">
        <v>83</v>
      </c>
      <c r="U51" s="212">
        <v>70089.000743766257</v>
      </c>
      <c r="V51" s="212">
        <v>302481698.72985721</v>
      </c>
      <c r="W51" s="212"/>
      <c r="X51" s="210">
        <v>760.00121288421246</v>
      </c>
      <c r="Y51" s="210">
        <v>38</v>
      </c>
      <c r="Z51" s="212">
        <v>28880.046089600073</v>
      </c>
      <c r="AA51" s="212">
        <v>124637037.30796525</v>
      </c>
      <c r="AB51" s="212"/>
      <c r="AC51" s="210">
        <v>760.00121288421246</v>
      </c>
      <c r="AD51" s="210">
        <v>35</v>
      </c>
      <c r="AE51" s="212">
        <v>26600.042450947436</v>
      </c>
      <c r="AF51" s="212">
        <v>114797271.20470484</v>
      </c>
      <c r="AG51" s="212"/>
      <c r="AH51" s="210">
        <v>760.00121288421246</v>
      </c>
      <c r="AI51" s="210">
        <v>40</v>
      </c>
      <c r="AJ51" s="212">
        <v>30400.0485153685</v>
      </c>
      <c r="AK51" s="212">
        <v>131196881.37680554</v>
      </c>
      <c r="AL51" s="212"/>
      <c r="AM51" s="210">
        <v>760.00121288421246</v>
      </c>
      <c r="AN51" s="210">
        <v>51</v>
      </c>
      <c r="AO51" s="212">
        <v>38760.061857094835</v>
      </c>
      <c r="AP51" s="212">
        <v>167276023.75542706</v>
      </c>
      <c r="AQ51" s="212"/>
      <c r="AR51" s="210">
        <v>760.00121288421246</v>
      </c>
      <c r="AS51" s="210">
        <v>48</v>
      </c>
      <c r="AT51" s="212">
        <v>36480.058218442195</v>
      </c>
      <c r="AU51" s="212">
        <v>157436257.65216663</v>
      </c>
      <c r="AV51" s="212"/>
      <c r="AW51" s="210">
        <v>760.00121288421246</v>
      </c>
      <c r="AX51" s="210">
        <v>41</v>
      </c>
      <c r="AY51" s="212">
        <v>31160.04972825271</v>
      </c>
      <c r="AZ51" s="212">
        <v>134476803.41122568</v>
      </c>
    </row>
    <row r="52" spans="1:52">
      <c r="A52" s="208">
        <v>9.08</v>
      </c>
      <c r="B52" s="209" t="s">
        <v>231</v>
      </c>
      <c r="C52" s="210" t="s">
        <v>182</v>
      </c>
      <c r="D52" s="210">
        <v>133560</v>
      </c>
      <c r="E52" s="210">
        <v>2</v>
      </c>
      <c r="F52" s="211">
        <v>267120</v>
      </c>
      <c r="G52" s="212">
        <v>1152804441.6000001</v>
      </c>
      <c r="H52" s="212"/>
      <c r="I52" s="210">
        <v>139920</v>
      </c>
      <c r="J52" s="211">
        <v>1</v>
      </c>
      <c r="K52" s="211">
        <v>139920</v>
      </c>
      <c r="L52" s="212">
        <v>603849945.60000002</v>
      </c>
      <c r="M52" s="212"/>
      <c r="N52" s="210">
        <v>139920</v>
      </c>
      <c r="O52" s="210">
        <v>1</v>
      </c>
      <c r="P52" s="212">
        <v>139920</v>
      </c>
      <c r="Q52" s="212">
        <v>603849945.60000002</v>
      </c>
      <c r="R52" s="212"/>
      <c r="S52" s="210">
        <v>139920</v>
      </c>
      <c r="T52" s="210">
        <v>1</v>
      </c>
      <c r="U52" s="212">
        <v>139920</v>
      </c>
      <c r="V52" s="212">
        <v>603849945.60000002</v>
      </c>
      <c r="W52" s="212"/>
      <c r="X52" s="210">
        <v>127200</v>
      </c>
      <c r="Y52" s="210">
        <v>1</v>
      </c>
      <c r="Z52" s="212">
        <v>127200</v>
      </c>
      <c r="AA52" s="212">
        <v>548954496</v>
      </c>
      <c r="AB52" s="212"/>
      <c r="AC52" s="210">
        <v>127200</v>
      </c>
      <c r="AD52" s="210">
        <v>1</v>
      </c>
      <c r="AE52" s="212">
        <v>127200</v>
      </c>
      <c r="AF52" s="212">
        <v>548954496</v>
      </c>
      <c r="AG52" s="212"/>
      <c r="AH52" s="210">
        <v>127200</v>
      </c>
      <c r="AI52" s="210">
        <v>1</v>
      </c>
      <c r="AJ52" s="212">
        <v>127200</v>
      </c>
      <c r="AK52" s="212">
        <v>548954496</v>
      </c>
      <c r="AL52" s="212"/>
      <c r="AM52" s="210">
        <v>127200</v>
      </c>
      <c r="AN52" s="210">
        <v>1</v>
      </c>
      <c r="AO52" s="212">
        <v>127200</v>
      </c>
      <c r="AP52" s="212">
        <v>548954496</v>
      </c>
      <c r="AQ52" s="212"/>
      <c r="AR52" s="210">
        <v>127200</v>
      </c>
      <c r="AS52" s="210">
        <v>1</v>
      </c>
      <c r="AT52" s="212">
        <v>127200</v>
      </c>
      <c r="AU52" s="212">
        <v>548954496</v>
      </c>
      <c r="AV52" s="212"/>
      <c r="AW52" s="210">
        <v>127200</v>
      </c>
      <c r="AX52" s="210">
        <v>1</v>
      </c>
      <c r="AY52" s="212">
        <v>127200</v>
      </c>
      <c r="AZ52" s="212">
        <v>548954496</v>
      </c>
    </row>
    <row r="53" spans="1:52" s="220" customFormat="1">
      <c r="A53" s="214">
        <v>10</v>
      </c>
      <c r="B53" s="215" t="s">
        <v>232</v>
      </c>
      <c r="C53" s="216"/>
      <c r="D53" s="216"/>
      <c r="E53" s="216"/>
      <c r="F53" s="217">
        <v>1657310</v>
      </c>
      <c r="G53" s="218">
        <v>7152419620.8000002</v>
      </c>
      <c r="H53" s="218"/>
      <c r="I53" s="216"/>
      <c r="J53" s="219"/>
      <c r="K53" s="217">
        <v>1197641</v>
      </c>
      <c r="L53" s="218">
        <v>5168635310.8800001</v>
      </c>
      <c r="M53" s="218"/>
      <c r="N53" s="216"/>
      <c r="O53" s="216"/>
      <c r="P53" s="218">
        <v>1128847</v>
      </c>
      <c r="Q53" s="218">
        <v>4871742420.96</v>
      </c>
      <c r="R53" s="218"/>
      <c r="S53" s="216"/>
      <c r="T53" s="216"/>
      <c r="U53" s="218">
        <v>1163244</v>
      </c>
      <c r="V53" s="218">
        <v>5020188865.9200001</v>
      </c>
      <c r="W53" s="218"/>
      <c r="X53" s="216"/>
      <c r="Y53" s="216"/>
      <c r="Z53" s="218">
        <v>844290</v>
      </c>
      <c r="AA53" s="218">
        <v>3643685467.2000003</v>
      </c>
      <c r="AB53" s="218"/>
      <c r="AC53" s="216"/>
      <c r="AD53" s="216"/>
      <c r="AE53" s="218">
        <v>816147</v>
      </c>
      <c r="AF53" s="218">
        <v>3522229284.96</v>
      </c>
      <c r="AG53" s="218"/>
      <c r="AH53" s="216"/>
      <c r="AI53" s="216"/>
      <c r="AJ53" s="218">
        <v>872433</v>
      </c>
      <c r="AK53" s="218">
        <v>3765141649.4400001</v>
      </c>
      <c r="AL53" s="218"/>
      <c r="AM53" s="216"/>
      <c r="AN53" s="216"/>
      <c r="AO53" s="218">
        <v>1041291</v>
      </c>
      <c r="AP53" s="218">
        <v>4493878742.8800001</v>
      </c>
      <c r="AQ53" s="218"/>
      <c r="AR53" s="216"/>
      <c r="AS53" s="216"/>
      <c r="AT53" s="218">
        <v>985005</v>
      </c>
      <c r="AU53" s="218">
        <v>4250966378.4000001</v>
      </c>
      <c r="AV53" s="218"/>
      <c r="AW53" s="216"/>
      <c r="AX53" s="216"/>
      <c r="AY53" s="218">
        <v>928719</v>
      </c>
      <c r="AZ53" s="218">
        <v>4008054013.9200001</v>
      </c>
    </row>
    <row r="54" spans="1:52" ht="18">
      <c r="A54" s="208">
        <v>10.01</v>
      </c>
      <c r="B54" s="209" t="s">
        <v>233</v>
      </c>
      <c r="C54" s="210" t="s">
        <v>54</v>
      </c>
      <c r="D54" s="210">
        <v>625.4</v>
      </c>
      <c r="E54" s="210">
        <v>800</v>
      </c>
      <c r="F54" s="211">
        <v>500320</v>
      </c>
      <c r="G54" s="212">
        <v>2159221017.6000004</v>
      </c>
      <c r="H54" s="212"/>
      <c r="I54" s="210">
        <v>625.4</v>
      </c>
      <c r="J54" s="211">
        <v>400</v>
      </c>
      <c r="K54" s="211">
        <v>250160</v>
      </c>
      <c r="L54" s="212">
        <v>1079610508.8000002</v>
      </c>
      <c r="M54" s="212"/>
      <c r="N54" s="210">
        <v>625.4</v>
      </c>
      <c r="O54" s="210">
        <v>400</v>
      </c>
      <c r="P54" s="212">
        <v>250160</v>
      </c>
      <c r="Q54" s="212">
        <v>1079610508.8000002</v>
      </c>
      <c r="R54" s="212"/>
      <c r="S54" s="210">
        <v>625.4</v>
      </c>
      <c r="T54" s="210">
        <v>400</v>
      </c>
      <c r="U54" s="212">
        <v>250160</v>
      </c>
      <c r="V54" s="212">
        <v>1079610508.8000002</v>
      </c>
      <c r="W54" s="212"/>
      <c r="X54" s="210">
        <v>625.4</v>
      </c>
      <c r="Y54" s="210">
        <v>300</v>
      </c>
      <c r="Z54" s="212">
        <v>187620</v>
      </c>
      <c r="AA54" s="212">
        <v>809707881.60000002</v>
      </c>
      <c r="AB54" s="212"/>
      <c r="AC54" s="210">
        <v>625.4</v>
      </c>
      <c r="AD54" s="210">
        <v>300</v>
      </c>
      <c r="AE54" s="212">
        <v>187620</v>
      </c>
      <c r="AF54" s="212">
        <v>809707881.60000002</v>
      </c>
      <c r="AG54" s="212"/>
      <c r="AH54" s="210">
        <v>625.4</v>
      </c>
      <c r="AI54" s="210">
        <v>300</v>
      </c>
      <c r="AJ54" s="212">
        <v>187620</v>
      </c>
      <c r="AK54" s="212">
        <v>809707881.60000002</v>
      </c>
      <c r="AL54" s="212"/>
      <c r="AM54" s="210">
        <v>625.4</v>
      </c>
      <c r="AN54" s="210">
        <v>300</v>
      </c>
      <c r="AO54" s="212">
        <v>187620</v>
      </c>
      <c r="AP54" s="212">
        <v>809707881.60000002</v>
      </c>
      <c r="AQ54" s="212"/>
      <c r="AR54" s="210">
        <v>625.4</v>
      </c>
      <c r="AS54" s="210">
        <v>300</v>
      </c>
      <c r="AT54" s="212">
        <v>187620</v>
      </c>
      <c r="AU54" s="212">
        <v>809707881.60000002</v>
      </c>
      <c r="AV54" s="212"/>
      <c r="AW54" s="210">
        <v>625.4</v>
      </c>
      <c r="AX54" s="210">
        <v>300</v>
      </c>
      <c r="AY54" s="212">
        <v>187620</v>
      </c>
      <c r="AZ54" s="212">
        <v>809707881.60000002</v>
      </c>
    </row>
    <row r="55" spans="1:52" ht="18">
      <c r="A55" s="208">
        <v>10.02</v>
      </c>
      <c r="B55" s="209" t="s">
        <v>234</v>
      </c>
      <c r="C55" s="210" t="s">
        <v>54</v>
      </c>
      <c r="D55" s="210">
        <v>625.4</v>
      </c>
      <c r="E55" s="210">
        <v>800</v>
      </c>
      <c r="F55" s="211">
        <v>500320</v>
      </c>
      <c r="G55" s="212">
        <v>2159221017.6000004</v>
      </c>
      <c r="H55" s="212"/>
      <c r="I55" s="210">
        <v>625.4</v>
      </c>
      <c r="J55" s="211">
        <v>800</v>
      </c>
      <c r="K55" s="211">
        <v>500320</v>
      </c>
      <c r="L55" s="212">
        <v>2159221017.6000004</v>
      </c>
      <c r="M55" s="212"/>
      <c r="N55" s="210">
        <v>625.4</v>
      </c>
      <c r="O55" s="210">
        <v>800</v>
      </c>
      <c r="P55" s="212">
        <v>500320</v>
      </c>
      <c r="Q55" s="212">
        <v>2159221017.6000004</v>
      </c>
      <c r="R55" s="212"/>
      <c r="S55" s="210">
        <v>625.4</v>
      </c>
      <c r="T55" s="210">
        <v>800</v>
      </c>
      <c r="U55" s="212">
        <v>500320</v>
      </c>
      <c r="V55" s="212">
        <v>2159221017.6000004</v>
      </c>
      <c r="W55" s="212"/>
      <c r="X55" s="210">
        <v>625.4</v>
      </c>
      <c r="Y55" s="210">
        <v>600</v>
      </c>
      <c r="Z55" s="212">
        <v>375240</v>
      </c>
      <c r="AA55" s="212">
        <v>1619415763.2</v>
      </c>
      <c r="AB55" s="212"/>
      <c r="AC55" s="210">
        <v>625.4</v>
      </c>
      <c r="AD55" s="210">
        <v>600</v>
      </c>
      <c r="AE55" s="212">
        <v>375240</v>
      </c>
      <c r="AF55" s="212">
        <v>1619415763.2</v>
      </c>
      <c r="AG55" s="212"/>
      <c r="AH55" s="210">
        <v>625.4</v>
      </c>
      <c r="AI55" s="210">
        <v>600</v>
      </c>
      <c r="AJ55" s="212">
        <v>375240</v>
      </c>
      <c r="AK55" s="212">
        <v>1619415763.2</v>
      </c>
      <c r="AL55" s="212"/>
      <c r="AM55" s="210">
        <v>625.4</v>
      </c>
      <c r="AN55" s="210">
        <v>600</v>
      </c>
      <c r="AO55" s="212">
        <v>375240</v>
      </c>
      <c r="AP55" s="212">
        <v>1619415763.2</v>
      </c>
      <c r="AQ55" s="212"/>
      <c r="AR55" s="210">
        <v>625.4</v>
      </c>
      <c r="AS55" s="210">
        <v>600</v>
      </c>
      <c r="AT55" s="212">
        <v>375240</v>
      </c>
      <c r="AU55" s="212">
        <v>1619415763.2</v>
      </c>
      <c r="AV55" s="212"/>
      <c r="AW55" s="210">
        <v>625.4</v>
      </c>
      <c r="AX55" s="210">
        <v>600</v>
      </c>
      <c r="AY55" s="212">
        <v>375240</v>
      </c>
      <c r="AZ55" s="212">
        <v>1619415763.2</v>
      </c>
    </row>
    <row r="56" spans="1:52" ht="18">
      <c r="A56" s="208">
        <v>10.029999999999999</v>
      </c>
      <c r="B56" s="209" t="s">
        <v>235</v>
      </c>
      <c r="C56" s="210" t="s">
        <v>54</v>
      </c>
      <c r="D56" s="210">
        <v>625.4</v>
      </c>
      <c r="E56" s="210">
        <v>0</v>
      </c>
      <c r="F56" s="211">
        <v>0</v>
      </c>
      <c r="G56" s="212">
        <v>0</v>
      </c>
      <c r="H56" s="212"/>
      <c r="I56" s="210">
        <v>625.4</v>
      </c>
      <c r="J56" s="211">
        <v>0</v>
      </c>
      <c r="K56" s="211">
        <v>0</v>
      </c>
      <c r="L56" s="212">
        <v>0</v>
      </c>
      <c r="M56" s="212"/>
      <c r="N56" s="210">
        <v>625.4</v>
      </c>
      <c r="O56" s="210">
        <v>0</v>
      </c>
      <c r="P56" s="212">
        <v>0</v>
      </c>
      <c r="Q56" s="212">
        <v>0</v>
      </c>
      <c r="R56" s="212"/>
      <c r="S56" s="210">
        <v>625.4</v>
      </c>
      <c r="T56" s="210">
        <v>0</v>
      </c>
      <c r="U56" s="212">
        <v>0</v>
      </c>
      <c r="V56" s="212">
        <v>0</v>
      </c>
      <c r="W56" s="212"/>
      <c r="X56" s="210">
        <v>625.4</v>
      </c>
      <c r="Y56" s="210">
        <v>0</v>
      </c>
      <c r="Z56" s="212">
        <v>0</v>
      </c>
      <c r="AA56" s="212">
        <v>0</v>
      </c>
      <c r="AB56" s="212"/>
      <c r="AC56" s="210">
        <v>625.4</v>
      </c>
      <c r="AD56" s="210">
        <v>0</v>
      </c>
      <c r="AE56" s="212">
        <v>0</v>
      </c>
      <c r="AF56" s="212">
        <v>0</v>
      </c>
      <c r="AG56" s="212"/>
      <c r="AH56" s="210">
        <v>625.4</v>
      </c>
      <c r="AI56" s="210">
        <v>0</v>
      </c>
      <c r="AJ56" s="212">
        <v>0</v>
      </c>
      <c r="AK56" s="212">
        <v>0</v>
      </c>
      <c r="AL56" s="212"/>
      <c r="AM56" s="210">
        <v>625.4</v>
      </c>
      <c r="AN56" s="210">
        <v>0</v>
      </c>
      <c r="AO56" s="212">
        <v>0</v>
      </c>
      <c r="AP56" s="212">
        <v>0</v>
      </c>
      <c r="AQ56" s="212"/>
      <c r="AR56" s="210">
        <v>625.4</v>
      </c>
      <c r="AS56" s="210">
        <v>0</v>
      </c>
      <c r="AT56" s="212">
        <v>0</v>
      </c>
      <c r="AU56" s="212">
        <v>0</v>
      </c>
      <c r="AV56" s="212"/>
      <c r="AW56" s="210">
        <v>625.4</v>
      </c>
      <c r="AX56" s="210">
        <v>0</v>
      </c>
      <c r="AY56" s="212">
        <v>0</v>
      </c>
      <c r="AZ56" s="212">
        <v>0</v>
      </c>
    </row>
    <row r="57" spans="1:52" ht="18">
      <c r="A57" s="208">
        <v>10.039999999999999</v>
      </c>
      <c r="B57" s="209" t="s">
        <v>236</v>
      </c>
      <c r="C57" s="210" t="s">
        <v>54</v>
      </c>
      <c r="D57" s="210">
        <v>625.4</v>
      </c>
      <c r="E57" s="210">
        <v>1050</v>
      </c>
      <c r="F57" s="211">
        <v>656670</v>
      </c>
      <c r="G57" s="212">
        <v>2833977585.6000004</v>
      </c>
      <c r="H57" s="212"/>
      <c r="I57" s="210">
        <v>625.4</v>
      </c>
      <c r="J57" s="211">
        <v>715</v>
      </c>
      <c r="K57" s="211">
        <v>447161</v>
      </c>
      <c r="L57" s="212">
        <v>1929803784.48</v>
      </c>
      <c r="M57" s="212"/>
      <c r="N57" s="210">
        <v>625.4</v>
      </c>
      <c r="O57" s="210">
        <v>605</v>
      </c>
      <c r="P57" s="212">
        <v>378367</v>
      </c>
      <c r="Q57" s="212">
        <v>1632910894.5600002</v>
      </c>
      <c r="R57" s="212"/>
      <c r="S57" s="210">
        <v>625.4</v>
      </c>
      <c r="T57" s="210">
        <v>660</v>
      </c>
      <c r="U57" s="212">
        <v>412764</v>
      </c>
      <c r="V57" s="212">
        <v>1781357339.5200002</v>
      </c>
      <c r="W57" s="212"/>
      <c r="X57" s="210">
        <v>625.4</v>
      </c>
      <c r="Y57" s="210">
        <v>450</v>
      </c>
      <c r="Z57" s="212">
        <v>281430</v>
      </c>
      <c r="AA57" s="212">
        <v>1214561822.4000001</v>
      </c>
      <c r="AB57" s="212"/>
      <c r="AC57" s="210">
        <v>625.4</v>
      </c>
      <c r="AD57" s="210">
        <v>405</v>
      </c>
      <c r="AE57" s="212">
        <v>253287</v>
      </c>
      <c r="AF57" s="212">
        <v>1093105640.1600001</v>
      </c>
      <c r="AG57" s="212"/>
      <c r="AH57" s="210">
        <v>625.4</v>
      </c>
      <c r="AI57" s="210">
        <v>495</v>
      </c>
      <c r="AJ57" s="212">
        <v>309573</v>
      </c>
      <c r="AK57" s="212">
        <v>1336018004.6400001</v>
      </c>
      <c r="AL57" s="212"/>
      <c r="AM57" s="210">
        <v>625.4</v>
      </c>
      <c r="AN57" s="210">
        <v>765</v>
      </c>
      <c r="AO57" s="212">
        <v>478431</v>
      </c>
      <c r="AP57" s="212">
        <v>2064755098.0800002</v>
      </c>
      <c r="AQ57" s="212"/>
      <c r="AR57" s="210">
        <v>625.4</v>
      </c>
      <c r="AS57" s="210">
        <v>675</v>
      </c>
      <c r="AT57" s="212">
        <v>422145</v>
      </c>
      <c r="AU57" s="212">
        <v>1821842733.6000001</v>
      </c>
      <c r="AV57" s="212"/>
      <c r="AW57" s="210">
        <v>625.4</v>
      </c>
      <c r="AX57" s="210">
        <v>585</v>
      </c>
      <c r="AY57" s="212">
        <v>365859</v>
      </c>
      <c r="AZ57" s="212">
        <v>1578930369.1200001</v>
      </c>
    </row>
    <row r="58" spans="1:52">
      <c r="A58" s="208">
        <v>10.050000000000001</v>
      </c>
      <c r="B58" s="209" t="s">
        <v>237</v>
      </c>
      <c r="C58" s="210" t="s">
        <v>4</v>
      </c>
      <c r="D58" s="210">
        <v>477</v>
      </c>
      <c r="E58" s="210"/>
      <c r="F58" s="211"/>
      <c r="G58" s="212"/>
      <c r="H58" s="212"/>
      <c r="I58" s="210"/>
      <c r="J58" s="211"/>
      <c r="K58" s="211"/>
      <c r="L58" s="212"/>
      <c r="M58" s="212"/>
      <c r="N58" s="210"/>
      <c r="O58" s="210"/>
      <c r="P58" s="212"/>
      <c r="Q58" s="212"/>
      <c r="R58" s="212"/>
      <c r="S58" s="210"/>
      <c r="T58" s="210"/>
      <c r="U58" s="212"/>
      <c r="V58" s="212"/>
      <c r="W58" s="212"/>
      <c r="X58" s="210"/>
      <c r="Y58" s="210"/>
      <c r="Z58" s="212"/>
      <c r="AA58" s="212"/>
      <c r="AB58" s="212"/>
      <c r="AC58" s="210"/>
      <c r="AD58" s="210"/>
      <c r="AE58" s="212"/>
      <c r="AF58" s="212"/>
      <c r="AG58" s="212"/>
      <c r="AH58" s="210"/>
      <c r="AI58" s="210"/>
      <c r="AJ58" s="212"/>
      <c r="AK58" s="212"/>
      <c r="AL58" s="212"/>
      <c r="AM58" s="210"/>
      <c r="AN58" s="210"/>
      <c r="AO58" s="212"/>
      <c r="AP58" s="212"/>
      <c r="AQ58" s="212"/>
      <c r="AR58" s="210"/>
      <c r="AS58" s="210"/>
      <c r="AT58" s="212"/>
      <c r="AU58" s="212"/>
      <c r="AV58" s="212"/>
      <c r="AW58" s="210"/>
      <c r="AX58" s="210"/>
      <c r="AY58" s="212"/>
      <c r="AZ58" s="212"/>
    </row>
    <row r="59" spans="1:52">
      <c r="A59" s="202">
        <v>11</v>
      </c>
      <c r="B59" s="203" t="s">
        <v>238</v>
      </c>
      <c r="C59" s="204"/>
      <c r="D59" s="204"/>
      <c r="E59" s="204"/>
      <c r="F59" s="205">
        <v>10948000</v>
      </c>
      <c r="G59" s="206">
        <v>47248064640</v>
      </c>
      <c r="H59" s="206"/>
      <c r="I59" s="204"/>
      <c r="J59" s="207"/>
      <c r="K59" s="205">
        <v>6719750</v>
      </c>
      <c r="L59" s="206">
        <v>29000290680.000004</v>
      </c>
      <c r="M59" s="206"/>
      <c r="N59" s="204"/>
      <c r="O59" s="204"/>
      <c r="P59" s="206">
        <v>6690500</v>
      </c>
      <c r="Q59" s="206">
        <v>28874057040.000004</v>
      </c>
      <c r="R59" s="206"/>
      <c r="S59" s="204"/>
      <c r="T59" s="204"/>
      <c r="U59" s="206">
        <v>6739250</v>
      </c>
      <c r="V59" s="206">
        <v>29084446440.000004</v>
      </c>
      <c r="W59" s="206"/>
      <c r="X59" s="204"/>
      <c r="Y59" s="204"/>
      <c r="Z59" s="206">
        <v>4410500</v>
      </c>
      <c r="AA59" s="206">
        <v>19034306640</v>
      </c>
      <c r="AB59" s="206"/>
      <c r="AC59" s="204"/>
      <c r="AD59" s="204"/>
      <c r="AE59" s="206">
        <v>4381250</v>
      </c>
      <c r="AF59" s="206">
        <v>18908073000</v>
      </c>
      <c r="AG59" s="206"/>
      <c r="AH59" s="204"/>
      <c r="AI59" s="204"/>
      <c r="AJ59" s="206">
        <v>4430000</v>
      </c>
      <c r="AK59" s="206">
        <v>19118462400</v>
      </c>
      <c r="AL59" s="206"/>
      <c r="AM59" s="204"/>
      <c r="AN59" s="204"/>
      <c r="AO59" s="206">
        <v>4537250</v>
      </c>
      <c r="AP59" s="206">
        <v>19581319080</v>
      </c>
      <c r="AQ59" s="206"/>
      <c r="AR59" s="204"/>
      <c r="AS59" s="204"/>
      <c r="AT59" s="206">
        <v>4508000</v>
      </c>
      <c r="AU59" s="206">
        <v>19455085440</v>
      </c>
      <c r="AV59" s="206"/>
      <c r="AW59" s="204"/>
      <c r="AX59" s="204"/>
      <c r="AY59" s="206">
        <v>4439750</v>
      </c>
      <c r="AZ59" s="206">
        <v>19160540280</v>
      </c>
    </row>
    <row r="60" spans="1:52">
      <c r="A60" s="208">
        <v>11.01</v>
      </c>
      <c r="B60" s="209" t="s">
        <v>239</v>
      </c>
      <c r="C60" s="210" t="s">
        <v>2</v>
      </c>
      <c r="D60" s="210">
        <v>1350</v>
      </c>
      <c r="E60" s="210">
        <v>4000</v>
      </c>
      <c r="F60" s="211">
        <v>5400000</v>
      </c>
      <c r="G60" s="212">
        <v>23304672000</v>
      </c>
      <c r="H60" s="212"/>
      <c r="I60" s="210">
        <v>1350</v>
      </c>
      <c r="J60" s="211">
        <v>4000</v>
      </c>
      <c r="K60" s="211">
        <v>5400000</v>
      </c>
      <c r="L60" s="212">
        <v>23304672000</v>
      </c>
      <c r="M60" s="212"/>
      <c r="N60" s="210">
        <v>1350</v>
      </c>
      <c r="O60" s="210">
        <v>4000</v>
      </c>
      <c r="P60" s="212">
        <v>5400000</v>
      </c>
      <c r="Q60" s="212">
        <v>23304672000</v>
      </c>
      <c r="R60" s="212"/>
      <c r="S60" s="210">
        <v>1350</v>
      </c>
      <c r="T60" s="210">
        <v>4000</v>
      </c>
      <c r="U60" s="212">
        <v>5400000</v>
      </c>
      <c r="V60" s="212">
        <v>23304672000</v>
      </c>
      <c r="W60" s="212"/>
      <c r="X60" s="210">
        <v>1350</v>
      </c>
      <c r="Y60" s="210">
        <v>2600</v>
      </c>
      <c r="Z60" s="212">
        <v>3510000</v>
      </c>
      <c r="AA60" s="212">
        <v>15148036800.000002</v>
      </c>
      <c r="AB60" s="212"/>
      <c r="AC60" s="210">
        <v>1350</v>
      </c>
      <c r="AD60" s="210">
        <v>2600</v>
      </c>
      <c r="AE60" s="212">
        <v>3510000</v>
      </c>
      <c r="AF60" s="212">
        <v>15148036800.000002</v>
      </c>
      <c r="AG60" s="212"/>
      <c r="AH60" s="210">
        <v>1350</v>
      </c>
      <c r="AI60" s="210">
        <v>2600</v>
      </c>
      <c r="AJ60" s="212">
        <v>3510000</v>
      </c>
      <c r="AK60" s="212">
        <v>15148036800.000002</v>
      </c>
      <c r="AL60" s="212"/>
      <c r="AM60" s="210">
        <v>1350</v>
      </c>
      <c r="AN60" s="210">
        <v>2600</v>
      </c>
      <c r="AO60" s="212">
        <v>3510000</v>
      </c>
      <c r="AP60" s="212">
        <v>15148036800.000002</v>
      </c>
      <c r="AQ60" s="212"/>
      <c r="AR60" s="210">
        <v>1350</v>
      </c>
      <c r="AS60" s="210">
        <v>2600</v>
      </c>
      <c r="AT60" s="212">
        <v>3510000</v>
      </c>
      <c r="AU60" s="212">
        <v>15148036800.000002</v>
      </c>
      <c r="AV60" s="212"/>
      <c r="AW60" s="210">
        <v>1350</v>
      </c>
      <c r="AX60" s="210">
        <v>2600</v>
      </c>
      <c r="AY60" s="212">
        <v>3510000</v>
      </c>
      <c r="AZ60" s="212">
        <v>15148036800.000002</v>
      </c>
    </row>
    <row r="61" spans="1:52">
      <c r="A61" s="208">
        <v>11.02</v>
      </c>
      <c r="B61" s="209" t="s">
        <v>240</v>
      </c>
      <c r="C61" s="210" t="s">
        <v>2</v>
      </c>
      <c r="D61" s="210">
        <v>1350</v>
      </c>
      <c r="E61" s="210">
        <v>0</v>
      </c>
      <c r="F61" s="211">
        <v>0</v>
      </c>
      <c r="G61" s="212">
        <v>0</v>
      </c>
      <c r="H61" s="212"/>
      <c r="I61" s="210">
        <v>1350</v>
      </c>
      <c r="J61" s="211">
        <v>0</v>
      </c>
      <c r="K61" s="211">
        <v>0</v>
      </c>
      <c r="L61" s="212">
        <v>0</v>
      </c>
      <c r="M61" s="212"/>
      <c r="N61" s="210">
        <v>1350</v>
      </c>
      <c r="O61" s="210">
        <v>0</v>
      </c>
      <c r="P61" s="212">
        <v>0</v>
      </c>
      <c r="Q61" s="212">
        <v>0</v>
      </c>
      <c r="R61" s="212"/>
      <c r="S61" s="210">
        <v>1350</v>
      </c>
      <c r="T61" s="210">
        <v>0</v>
      </c>
      <c r="U61" s="212">
        <v>0</v>
      </c>
      <c r="V61" s="212">
        <v>0</v>
      </c>
      <c r="W61" s="212"/>
      <c r="X61" s="210">
        <v>1350</v>
      </c>
      <c r="Y61" s="210">
        <v>0</v>
      </c>
      <c r="Z61" s="212">
        <v>0</v>
      </c>
      <c r="AA61" s="212">
        <v>0</v>
      </c>
      <c r="AB61" s="212"/>
      <c r="AC61" s="210">
        <v>1350</v>
      </c>
      <c r="AD61" s="210">
        <v>0</v>
      </c>
      <c r="AE61" s="212">
        <v>0</v>
      </c>
      <c r="AF61" s="212">
        <v>0</v>
      </c>
      <c r="AG61" s="212"/>
      <c r="AH61" s="210">
        <v>1350</v>
      </c>
      <c r="AI61" s="210">
        <v>0</v>
      </c>
      <c r="AJ61" s="212">
        <v>0</v>
      </c>
      <c r="AK61" s="212">
        <v>0</v>
      </c>
      <c r="AL61" s="212"/>
      <c r="AM61" s="210">
        <v>1350</v>
      </c>
      <c r="AN61" s="210">
        <v>0</v>
      </c>
      <c r="AO61" s="212">
        <v>0</v>
      </c>
      <c r="AP61" s="212">
        <v>0</v>
      </c>
      <c r="AQ61" s="212"/>
      <c r="AR61" s="210">
        <v>1350</v>
      </c>
      <c r="AS61" s="210">
        <v>0</v>
      </c>
      <c r="AT61" s="212">
        <v>0</v>
      </c>
      <c r="AU61" s="212">
        <v>0</v>
      </c>
      <c r="AV61" s="212"/>
      <c r="AW61" s="210">
        <v>1350</v>
      </c>
      <c r="AX61" s="210">
        <v>0</v>
      </c>
      <c r="AY61" s="212">
        <v>0</v>
      </c>
      <c r="AZ61" s="212">
        <v>0</v>
      </c>
    </row>
    <row r="62" spans="1:52">
      <c r="A62" s="208">
        <v>11.03</v>
      </c>
      <c r="B62" s="209" t="s">
        <v>241</v>
      </c>
      <c r="C62" s="210" t="s">
        <v>2</v>
      </c>
      <c r="D62" s="210">
        <v>1350</v>
      </c>
      <c r="E62" s="210">
        <v>2400</v>
      </c>
      <c r="F62" s="211">
        <v>3240000</v>
      </c>
      <c r="G62" s="212">
        <v>13982803200</v>
      </c>
      <c r="H62" s="212"/>
      <c r="I62" s="210">
        <v>1350</v>
      </c>
      <c r="J62" s="211">
        <v>0</v>
      </c>
      <c r="K62" s="211">
        <v>0</v>
      </c>
      <c r="L62" s="212">
        <v>0</v>
      </c>
      <c r="M62" s="212"/>
      <c r="N62" s="210">
        <v>1350</v>
      </c>
      <c r="O62" s="210">
        <v>0</v>
      </c>
      <c r="P62" s="212">
        <v>0</v>
      </c>
      <c r="Q62" s="212">
        <v>0</v>
      </c>
      <c r="R62" s="212"/>
      <c r="S62" s="210">
        <v>1350</v>
      </c>
      <c r="T62" s="210">
        <v>0</v>
      </c>
      <c r="U62" s="212">
        <v>0</v>
      </c>
      <c r="V62" s="212">
        <v>0</v>
      </c>
      <c r="W62" s="212"/>
      <c r="X62" s="210">
        <v>1350</v>
      </c>
      <c r="Y62" s="210">
        <v>0</v>
      </c>
      <c r="Z62" s="212">
        <v>0</v>
      </c>
      <c r="AA62" s="212">
        <v>0</v>
      </c>
      <c r="AB62" s="212"/>
      <c r="AC62" s="210">
        <v>1350</v>
      </c>
      <c r="AD62" s="210">
        <v>0</v>
      </c>
      <c r="AE62" s="212">
        <v>0</v>
      </c>
      <c r="AF62" s="212">
        <v>0</v>
      </c>
      <c r="AG62" s="212"/>
      <c r="AH62" s="210">
        <v>1350</v>
      </c>
      <c r="AI62" s="210">
        <v>0</v>
      </c>
      <c r="AJ62" s="212">
        <v>0</v>
      </c>
      <c r="AK62" s="212">
        <v>0</v>
      </c>
      <c r="AL62" s="212"/>
      <c r="AM62" s="210">
        <v>1350</v>
      </c>
      <c r="AN62" s="210">
        <v>0</v>
      </c>
      <c r="AO62" s="212">
        <v>0</v>
      </c>
      <c r="AP62" s="212">
        <v>0</v>
      </c>
      <c r="AQ62" s="212"/>
      <c r="AR62" s="210">
        <v>1350</v>
      </c>
      <c r="AS62" s="210">
        <v>0</v>
      </c>
      <c r="AT62" s="212">
        <v>0</v>
      </c>
      <c r="AU62" s="212">
        <v>0</v>
      </c>
      <c r="AV62" s="212"/>
      <c r="AW62" s="210">
        <v>1350</v>
      </c>
      <c r="AX62" s="210">
        <v>0</v>
      </c>
      <c r="AY62" s="212">
        <v>0</v>
      </c>
      <c r="AZ62" s="212">
        <v>0</v>
      </c>
    </row>
    <row r="63" spans="1:52">
      <c r="A63" s="208">
        <v>11.04</v>
      </c>
      <c r="B63" s="209" t="s">
        <v>242</v>
      </c>
      <c r="C63" s="210" t="s">
        <v>2</v>
      </c>
      <c r="D63" s="210">
        <v>750</v>
      </c>
      <c r="E63" s="210">
        <v>1664</v>
      </c>
      <c r="F63" s="211">
        <v>1248000</v>
      </c>
      <c r="G63" s="212">
        <v>5385968640</v>
      </c>
      <c r="H63" s="212"/>
      <c r="I63" s="210">
        <v>750</v>
      </c>
      <c r="J63" s="211">
        <v>1053</v>
      </c>
      <c r="K63" s="211">
        <v>789750</v>
      </c>
      <c r="L63" s="212">
        <v>3408308280</v>
      </c>
      <c r="M63" s="212"/>
      <c r="N63" s="210">
        <v>750</v>
      </c>
      <c r="O63" s="210">
        <v>1014</v>
      </c>
      <c r="P63" s="212">
        <v>760500</v>
      </c>
      <c r="Q63" s="212">
        <v>3282074640</v>
      </c>
      <c r="R63" s="212"/>
      <c r="S63" s="210">
        <v>750</v>
      </c>
      <c r="T63" s="210">
        <v>1079</v>
      </c>
      <c r="U63" s="212">
        <v>809250</v>
      </c>
      <c r="V63" s="212">
        <v>3492464040</v>
      </c>
      <c r="W63" s="212"/>
      <c r="X63" s="210">
        <v>750</v>
      </c>
      <c r="Y63" s="210">
        <v>494</v>
      </c>
      <c r="Z63" s="212">
        <v>370500</v>
      </c>
      <c r="AA63" s="212">
        <v>1598959440</v>
      </c>
      <c r="AB63" s="212"/>
      <c r="AC63" s="210">
        <v>750</v>
      </c>
      <c r="AD63" s="210">
        <v>455</v>
      </c>
      <c r="AE63" s="212">
        <v>341250</v>
      </c>
      <c r="AF63" s="212">
        <v>1472725800</v>
      </c>
      <c r="AG63" s="212"/>
      <c r="AH63" s="210">
        <v>750</v>
      </c>
      <c r="AI63" s="210">
        <v>520</v>
      </c>
      <c r="AJ63" s="212">
        <v>390000</v>
      </c>
      <c r="AK63" s="212">
        <v>1683115200</v>
      </c>
      <c r="AL63" s="212"/>
      <c r="AM63" s="210">
        <v>750</v>
      </c>
      <c r="AN63" s="210">
        <v>663</v>
      </c>
      <c r="AO63" s="212">
        <v>497250</v>
      </c>
      <c r="AP63" s="212">
        <v>2145971880.0000002</v>
      </c>
      <c r="AQ63" s="212"/>
      <c r="AR63" s="210">
        <v>750</v>
      </c>
      <c r="AS63" s="210">
        <v>624</v>
      </c>
      <c r="AT63" s="212">
        <v>468000</v>
      </c>
      <c r="AU63" s="212">
        <v>2019738240.0000002</v>
      </c>
      <c r="AV63" s="212"/>
      <c r="AW63" s="210">
        <v>750</v>
      </c>
      <c r="AX63" s="210">
        <v>533</v>
      </c>
      <c r="AY63" s="212">
        <v>399750</v>
      </c>
      <c r="AZ63" s="212">
        <v>1725193080</v>
      </c>
    </row>
    <row r="64" spans="1:52">
      <c r="A64" s="208">
        <v>11.05</v>
      </c>
      <c r="B64" s="209" t="s">
        <v>243</v>
      </c>
      <c r="C64" s="210" t="s">
        <v>182</v>
      </c>
      <c r="D64" s="210">
        <v>159000</v>
      </c>
      <c r="E64" s="210">
        <v>2</v>
      </c>
      <c r="F64" s="211">
        <v>318000</v>
      </c>
      <c r="G64" s="212">
        <v>1372386240</v>
      </c>
      <c r="H64" s="212"/>
      <c r="I64" s="210">
        <v>159000</v>
      </c>
      <c r="J64" s="211">
        <v>1</v>
      </c>
      <c r="K64" s="211">
        <v>159000</v>
      </c>
      <c r="L64" s="212">
        <v>686193120</v>
      </c>
      <c r="M64" s="212"/>
      <c r="N64" s="210">
        <v>159000</v>
      </c>
      <c r="O64" s="210">
        <v>1</v>
      </c>
      <c r="P64" s="212">
        <v>159000</v>
      </c>
      <c r="Q64" s="212">
        <v>686193120</v>
      </c>
      <c r="R64" s="212"/>
      <c r="S64" s="210">
        <v>159000</v>
      </c>
      <c r="T64" s="210">
        <v>1</v>
      </c>
      <c r="U64" s="212">
        <v>159000</v>
      </c>
      <c r="V64" s="212">
        <v>686193120</v>
      </c>
      <c r="W64" s="212"/>
      <c r="X64" s="210">
        <v>159000</v>
      </c>
      <c r="Y64" s="210">
        <v>1</v>
      </c>
      <c r="Z64" s="212">
        <v>159000</v>
      </c>
      <c r="AA64" s="212">
        <v>686193120</v>
      </c>
      <c r="AB64" s="212"/>
      <c r="AC64" s="210">
        <v>159000</v>
      </c>
      <c r="AD64" s="210">
        <v>1</v>
      </c>
      <c r="AE64" s="212">
        <v>159000</v>
      </c>
      <c r="AF64" s="212">
        <v>686193120</v>
      </c>
      <c r="AG64" s="212"/>
      <c r="AH64" s="210">
        <v>159000</v>
      </c>
      <c r="AI64" s="210">
        <v>1</v>
      </c>
      <c r="AJ64" s="212">
        <v>159000</v>
      </c>
      <c r="AK64" s="212">
        <v>686193120</v>
      </c>
      <c r="AL64" s="212"/>
      <c r="AM64" s="210">
        <v>159000</v>
      </c>
      <c r="AN64" s="210">
        <v>1</v>
      </c>
      <c r="AO64" s="212">
        <v>159000</v>
      </c>
      <c r="AP64" s="212">
        <v>686193120</v>
      </c>
      <c r="AQ64" s="212"/>
      <c r="AR64" s="210">
        <v>159000</v>
      </c>
      <c r="AS64" s="210">
        <v>1</v>
      </c>
      <c r="AT64" s="212">
        <v>159000</v>
      </c>
      <c r="AU64" s="212">
        <v>686193120</v>
      </c>
      <c r="AV64" s="212"/>
      <c r="AW64" s="210">
        <v>159000</v>
      </c>
      <c r="AX64" s="210">
        <v>1</v>
      </c>
      <c r="AY64" s="212">
        <v>159000</v>
      </c>
      <c r="AZ64" s="212">
        <v>686193120</v>
      </c>
    </row>
    <row r="65" spans="1:52">
      <c r="A65" s="208">
        <v>11.06</v>
      </c>
      <c r="B65" s="209" t="s">
        <v>244</v>
      </c>
      <c r="C65" s="210" t="s">
        <v>182</v>
      </c>
      <c r="D65" s="210">
        <v>371000</v>
      </c>
      <c r="E65" s="210">
        <v>2</v>
      </c>
      <c r="F65" s="211">
        <v>742000</v>
      </c>
      <c r="G65" s="212">
        <v>3202234560</v>
      </c>
      <c r="H65" s="212"/>
      <c r="I65" s="210">
        <v>371000</v>
      </c>
      <c r="J65" s="211">
        <v>1</v>
      </c>
      <c r="K65" s="211">
        <v>371000</v>
      </c>
      <c r="L65" s="212">
        <v>1601117280</v>
      </c>
      <c r="M65" s="212"/>
      <c r="N65" s="210">
        <v>371000</v>
      </c>
      <c r="O65" s="210">
        <v>1</v>
      </c>
      <c r="P65" s="212">
        <v>371000</v>
      </c>
      <c r="Q65" s="212">
        <v>1601117280</v>
      </c>
      <c r="R65" s="212"/>
      <c r="S65" s="210">
        <v>371000</v>
      </c>
      <c r="T65" s="210">
        <v>1</v>
      </c>
      <c r="U65" s="212">
        <v>371000</v>
      </c>
      <c r="V65" s="212">
        <v>1601117280</v>
      </c>
      <c r="W65" s="212"/>
      <c r="X65" s="210">
        <v>371000</v>
      </c>
      <c r="Y65" s="210">
        <v>1</v>
      </c>
      <c r="Z65" s="212">
        <v>371000</v>
      </c>
      <c r="AA65" s="212">
        <v>1601117280</v>
      </c>
      <c r="AB65" s="212"/>
      <c r="AC65" s="210">
        <v>371000</v>
      </c>
      <c r="AD65" s="210">
        <v>1</v>
      </c>
      <c r="AE65" s="212">
        <v>371000</v>
      </c>
      <c r="AF65" s="212">
        <v>1601117280</v>
      </c>
      <c r="AG65" s="212"/>
      <c r="AH65" s="210">
        <v>371000</v>
      </c>
      <c r="AI65" s="210">
        <v>1</v>
      </c>
      <c r="AJ65" s="212">
        <v>371000</v>
      </c>
      <c r="AK65" s="212">
        <v>1601117280</v>
      </c>
      <c r="AL65" s="212"/>
      <c r="AM65" s="210">
        <v>371000</v>
      </c>
      <c r="AN65" s="210">
        <v>1</v>
      </c>
      <c r="AO65" s="212">
        <v>371000</v>
      </c>
      <c r="AP65" s="212">
        <v>1601117280</v>
      </c>
      <c r="AQ65" s="212"/>
      <c r="AR65" s="210">
        <v>371000</v>
      </c>
      <c r="AS65" s="210">
        <v>1</v>
      </c>
      <c r="AT65" s="212">
        <v>371000</v>
      </c>
      <c r="AU65" s="212">
        <v>1601117280</v>
      </c>
      <c r="AV65" s="212"/>
      <c r="AW65" s="210">
        <v>371000</v>
      </c>
      <c r="AX65" s="210">
        <v>1</v>
      </c>
      <c r="AY65" s="212">
        <v>371000</v>
      </c>
      <c r="AZ65" s="212">
        <v>1601117280</v>
      </c>
    </row>
    <row r="66" spans="1:52">
      <c r="A66" s="202">
        <v>12</v>
      </c>
      <c r="B66" s="203" t="s">
        <v>245</v>
      </c>
      <c r="C66" s="204"/>
      <c r="D66" s="204"/>
      <c r="E66" s="204"/>
      <c r="F66" s="205">
        <v>3271891.8918756074</v>
      </c>
      <c r="G66" s="206">
        <v>14120438399.929722</v>
      </c>
      <c r="H66" s="206"/>
      <c r="I66" s="204"/>
      <c r="J66" s="207"/>
      <c r="K66" s="205">
        <v>2032285.8761491417</v>
      </c>
      <c r="L66" s="206">
        <v>8770695509.9793282</v>
      </c>
      <c r="M66" s="206"/>
      <c r="N66" s="204"/>
      <c r="O66" s="204"/>
      <c r="P66" s="206">
        <v>1966980.3501293524</v>
      </c>
      <c r="Q66" s="206">
        <v>8488857757.4462442</v>
      </c>
      <c r="R66" s="206"/>
      <c r="S66" s="204"/>
      <c r="T66" s="204"/>
      <c r="U66" s="206">
        <v>2028915.9983342791</v>
      </c>
      <c r="V66" s="206">
        <v>8756152195.6912823</v>
      </c>
      <c r="W66" s="206"/>
      <c r="X66" s="204"/>
      <c r="Y66" s="204"/>
      <c r="Z66" s="206">
        <v>1359973.0824548227</v>
      </c>
      <c r="AA66" s="206">
        <v>5869208632.4886293</v>
      </c>
      <c r="AB66" s="206"/>
      <c r="AC66" s="204"/>
      <c r="AD66" s="204"/>
      <c r="AE66" s="206">
        <v>1325382.0782321077</v>
      </c>
      <c r="AF66" s="206">
        <v>5719924927.3847427</v>
      </c>
      <c r="AG66" s="206"/>
      <c r="AH66" s="204"/>
      <c r="AI66" s="204"/>
      <c r="AJ66" s="206">
        <v>1387387.5610994266</v>
      </c>
      <c r="AK66" s="206">
        <v>5987520749.6855736</v>
      </c>
      <c r="AL66" s="206"/>
      <c r="AM66" s="204"/>
      <c r="AN66" s="204"/>
      <c r="AO66" s="206">
        <v>1590922.1752145125</v>
      </c>
      <c r="AP66" s="206">
        <v>6865911013.1297674</v>
      </c>
      <c r="AQ66" s="206"/>
      <c r="AR66" s="204"/>
      <c r="AS66" s="204"/>
      <c r="AT66" s="206">
        <v>1536186.4133440286</v>
      </c>
      <c r="AU66" s="206">
        <v>6629688980.3405581</v>
      </c>
      <c r="AV66" s="206"/>
      <c r="AW66" s="204"/>
      <c r="AX66" s="204"/>
      <c r="AY66" s="206">
        <v>1447998.556131996</v>
      </c>
      <c r="AZ66" s="206">
        <v>6249098408.7277327</v>
      </c>
    </row>
    <row r="67" spans="1:52" ht="18">
      <c r="A67" s="208">
        <v>12.01</v>
      </c>
      <c r="B67" s="209" t="s">
        <v>246</v>
      </c>
      <c r="C67" s="210" t="s">
        <v>247</v>
      </c>
      <c r="D67" s="221">
        <v>7.4999999999999997E-2</v>
      </c>
      <c r="E67" s="210"/>
      <c r="F67" s="211">
        <v>3271891.8918756074</v>
      </c>
      <c r="G67" s="212">
        <v>14120438399.929722</v>
      </c>
      <c r="H67" s="212"/>
      <c r="I67" s="221">
        <v>7.4999999999999997E-2</v>
      </c>
      <c r="J67" s="211"/>
      <c r="K67" s="211">
        <v>2032285.8761491417</v>
      </c>
      <c r="L67" s="212">
        <v>8770695509.9793282</v>
      </c>
      <c r="M67" s="212"/>
      <c r="N67" s="221">
        <v>7.4999999999999997E-2</v>
      </c>
      <c r="O67" s="210"/>
      <c r="P67" s="212">
        <v>1966980.3501293524</v>
      </c>
      <c r="Q67" s="212">
        <v>8488857757.4462442</v>
      </c>
      <c r="R67" s="212"/>
      <c r="S67" s="221">
        <v>7.4999999999999997E-2</v>
      </c>
      <c r="T67" s="210"/>
      <c r="U67" s="212">
        <v>2028915.9983342791</v>
      </c>
      <c r="V67" s="212">
        <v>8756152195.6912823</v>
      </c>
      <c r="W67" s="212"/>
      <c r="X67" s="221">
        <v>7.4999999999999997E-2</v>
      </c>
      <c r="Y67" s="210"/>
      <c r="Z67" s="212">
        <v>1359973.0824548227</v>
      </c>
      <c r="AA67" s="212">
        <v>5869208632.4886293</v>
      </c>
      <c r="AB67" s="212"/>
      <c r="AC67" s="221">
        <v>7.4999999999999997E-2</v>
      </c>
      <c r="AD67" s="210"/>
      <c r="AE67" s="212">
        <v>1325382.0782321077</v>
      </c>
      <c r="AF67" s="212">
        <v>5719924927.3847427</v>
      </c>
      <c r="AG67" s="212"/>
      <c r="AH67" s="221">
        <v>7.4999999999999997E-2</v>
      </c>
      <c r="AI67" s="210"/>
      <c r="AJ67" s="212">
        <v>1387387.5610994266</v>
      </c>
      <c r="AK67" s="212">
        <v>5987520749.6855736</v>
      </c>
      <c r="AL67" s="212"/>
      <c r="AM67" s="221">
        <v>7.4999999999999997E-2</v>
      </c>
      <c r="AN67" s="210"/>
      <c r="AO67" s="212">
        <v>1590922.1752145125</v>
      </c>
      <c r="AP67" s="212">
        <v>6865911013.1297674</v>
      </c>
      <c r="AQ67" s="212"/>
      <c r="AR67" s="221">
        <v>7.4999999999999997E-2</v>
      </c>
      <c r="AS67" s="210"/>
      <c r="AT67" s="212">
        <v>1536186.4133440286</v>
      </c>
      <c r="AU67" s="212">
        <v>6629688980.3405581</v>
      </c>
      <c r="AV67" s="212"/>
      <c r="AW67" s="221">
        <v>7.4999999999999997E-2</v>
      </c>
      <c r="AX67" s="210"/>
      <c r="AY67" s="212">
        <v>1447998.556131996</v>
      </c>
      <c r="AZ67" s="212">
        <v>6249098408.7277327</v>
      </c>
    </row>
    <row r="68" spans="1:52">
      <c r="A68" s="202">
        <v>13</v>
      </c>
      <c r="B68" s="203" t="s">
        <v>248</v>
      </c>
      <c r="C68" s="204"/>
      <c r="D68" s="204"/>
      <c r="E68" s="204"/>
      <c r="F68" s="205">
        <v>3271891.8918756074</v>
      </c>
      <c r="G68" s="206">
        <v>14120438399.929722</v>
      </c>
      <c r="H68" s="206"/>
      <c r="I68" s="204"/>
      <c r="J68" s="207"/>
      <c r="K68" s="205">
        <v>2032285.8761491417</v>
      </c>
      <c r="L68" s="206">
        <v>8770695509.9793282</v>
      </c>
      <c r="M68" s="206"/>
      <c r="N68" s="204"/>
      <c r="O68" s="204"/>
      <c r="P68" s="206">
        <v>1966980.3501293524</v>
      </c>
      <c r="Q68" s="206">
        <v>8488857757.4462442</v>
      </c>
      <c r="R68" s="206"/>
      <c r="S68" s="204"/>
      <c r="T68" s="204"/>
      <c r="U68" s="206">
        <v>2028915.9983342791</v>
      </c>
      <c r="V68" s="206">
        <v>8756152195.6912823</v>
      </c>
      <c r="W68" s="206"/>
      <c r="X68" s="204"/>
      <c r="Y68" s="204"/>
      <c r="Z68" s="206">
        <v>1359973.0824548227</v>
      </c>
      <c r="AA68" s="206">
        <v>5869208632.4886293</v>
      </c>
      <c r="AB68" s="206"/>
      <c r="AC68" s="204"/>
      <c r="AD68" s="204"/>
      <c r="AE68" s="206">
        <v>1325382.0782321077</v>
      </c>
      <c r="AF68" s="206">
        <v>5719924927.3847427</v>
      </c>
      <c r="AG68" s="206"/>
      <c r="AH68" s="204"/>
      <c r="AI68" s="204"/>
      <c r="AJ68" s="206">
        <v>1387387.5610994266</v>
      </c>
      <c r="AK68" s="206">
        <v>5987520749.6855736</v>
      </c>
      <c r="AL68" s="206"/>
      <c r="AM68" s="204"/>
      <c r="AN68" s="204"/>
      <c r="AO68" s="206">
        <v>1590922.1752145125</v>
      </c>
      <c r="AP68" s="206">
        <v>6865911013.1297674</v>
      </c>
      <c r="AQ68" s="206"/>
      <c r="AR68" s="204"/>
      <c r="AS68" s="204"/>
      <c r="AT68" s="206">
        <v>1536186.4133440286</v>
      </c>
      <c r="AU68" s="206">
        <v>6629688980.3405581</v>
      </c>
      <c r="AV68" s="206"/>
      <c r="AW68" s="204"/>
      <c r="AX68" s="204"/>
      <c r="AY68" s="206">
        <v>1447998.556131996</v>
      </c>
      <c r="AZ68" s="206">
        <v>6249098408.7277327</v>
      </c>
    </row>
    <row r="69" spans="1:52">
      <c r="A69" s="208">
        <v>13.01</v>
      </c>
      <c r="B69" s="209" t="s">
        <v>249</v>
      </c>
      <c r="C69" s="210" t="s">
        <v>247</v>
      </c>
      <c r="D69" s="221">
        <v>7.4999999999999997E-2</v>
      </c>
      <c r="E69" s="210"/>
      <c r="F69" s="211">
        <v>3271891.8918756074</v>
      </c>
      <c r="G69" s="212">
        <v>14120438399.929722</v>
      </c>
      <c r="H69" s="212"/>
      <c r="I69" s="221">
        <v>7.4999999999999997E-2</v>
      </c>
      <c r="J69" s="211"/>
      <c r="K69" s="211">
        <v>2032285.8761491417</v>
      </c>
      <c r="L69" s="212">
        <v>8770695509.9793282</v>
      </c>
      <c r="M69" s="212"/>
      <c r="N69" s="221">
        <v>7.4999999999999997E-2</v>
      </c>
      <c r="O69" s="210"/>
      <c r="P69" s="212">
        <v>1966980.3501293524</v>
      </c>
      <c r="Q69" s="212">
        <v>8488857757.4462442</v>
      </c>
      <c r="R69" s="212"/>
      <c r="S69" s="221">
        <v>7.4999999999999997E-2</v>
      </c>
      <c r="T69" s="210"/>
      <c r="U69" s="212">
        <v>2028915.9983342791</v>
      </c>
      <c r="V69" s="212">
        <v>8756152195.6912823</v>
      </c>
      <c r="W69" s="212"/>
      <c r="X69" s="221">
        <v>7.4999999999999997E-2</v>
      </c>
      <c r="Y69" s="210"/>
      <c r="Z69" s="212">
        <v>1359973.0824548227</v>
      </c>
      <c r="AA69" s="212">
        <v>5869208632.4886293</v>
      </c>
      <c r="AB69" s="212"/>
      <c r="AC69" s="221">
        <v>7.4999999999999997E-2</v>
      </c>
      <c r="AD69" s="210"/>
      <c r="AE69" s="212">
        <v>1325382.0782321077</v>
      </c>
      <c r="AF69" s="212">
        <v>5719924927.3847427</v>
      </c>
      <c r="AG69" s="212"/>
      <c r="AH69" s="221">
        <v>7.4999999999999997E-2</v>
      </c>
      <c r="AI69" s="210"/>
      <c r="AJ69" s="212">
        <v>1387387.5610994266</v>
      </c>
      <c r="AK69" s="212">
        <v>5987520749.6855736</v>
      </c>
      <c r="AL69" s="212"/>
      <c r="AM69" s="221">
        <v>7.4999999999999997E-2</v>
      </c>
      <c r="AN69" s="210"/>
      <c r="AO69" s="212">
        <v>1590922.1752145125</v>
      </c>
      <c r="AP69" s="212">
        <v>6865911013.1297674</v>
      </c>
      <c r="AQ69" s="212"/>
      <c r="AR69" s="221">
        <v>7.4999999999999997E-2</v>
      </c>
      <c r="AS69" s="210"/>
      <c r="AT69" s="212">
        <v>1536186.4133440286</v>
      </c>
      <c r="AU69" s="212">
        <v>6629688980.3405581</v>
      </c>
      <c r="AV69" s="212"/>
      <c r="AW69" s="221">
        <v>7.4999999999999997E-2</v>
      </c>
      <c r="AX69" s="210"/>
      <c r="AY69" s="212">
        <v>1447998.556131996</v>
      </c>
      <c r="AZ69" s="212">
        <v>6249098408.7277327</v>
      </c>
    </row>
    <row r="70" spans="1:52">
      <c r="A70" s="202">
        <v>14</v>
      </c>
      <c r="B70" s="203" t="s">
        <v>250</v>
      </c>
      <c r="C70" s="204"/>
      <c r="D70" s="204"/>
      <c r="E70" s="204"/>
      <c r="F70" s="205">
        <v>218126.12612504049</v>
      </c>
      <c r="G70" s="206">
        <v>941362559.99531484</v>
      </c>
      <c r="H70" s="206"/>
      <c r="I70" s="204"/>
      <c r="J70" s="207"/>
      <c r="K70" s="205">
        <v>135485.72507660947</v>
      </c>
      <c r="L70" s="206">
        <v>584713033.99862194</v>
      </c>
      <c r="M70" s="206"/>
      <c r="N70" s="204"/>
      <c r="O70" s="204"/>
      <c r="P70" s="206">
        <v>131132.02334195684</v>
      </c>
      <c r="Q70" s="206">
        <v>565923850.49641633</v>
      </c>
      <c r="R70" s="206"/>
      <c r="S70" s="204"/>
      <c r="T70" s="204"/>
      <c r="U70" s="206">
        <v>135261.0665556186</v>
      </c>
      <c r="V70" s="206">
        <v>583743479.7127521</v>
      </c>
      <c r="W70" s="206"/>
      <c r="X70" s="204"/>
      <c r="Y70" s="204"/>
      <c r="Z70" s="206">
        <v>90664.872163654843</v>
      </c>
      <c r="AA70" s="206">
        <v>391280575.49924195</v>
      </c>
      <c r="AB70" s="206"/>
      <c r="AC70" s="204"/>
      <c r="AD70" s="204"/>
      <c r="AE70" s="206">
        <v>88358.805215473854</v>
      </c>
      <c r="AF70" s="206">
        <v>381328328.49231625</v>
      </c>
      <c r="AG70" s="206"/>
      <c r="AH70" s="204"/>
      <c r="AI70" s="204"/>
      <c r="AJ70" s="206">
        <v>92492.504073295117</v>
      </c>
      <c r="AK70" s="206">
        <v>399168049.9790383</v>
      </c>
      <c r="AL70" s="206"/>
      <c r="AM70" s="204"/>
      <c r="AN70" s="204"/>
      <c r="AO70" s="206">
        <v>106061.47834763417</v>
      </c>
      <c r="AP70" s="206">
        <v>457727400.87531787</v>
      </c>
      <c r="AQ70" s="206"/>
      <c r="AR70" s="204"/>
      <c r="AS70" s="204"/>
      <c r="AT70" s="206">
        <v>102412.42755626858</v>
      </c>
      <c r="AU70" s="206">
        <v>441979265.3560372</v>
      </c>
      <c r="AV70" s="206"/>
      <c r="AW70" s="204"/>
      <c r="AX70" s="204"/>
      <c r="AY70" s="206">
        <v>96533.237075466401</v>
      </c>
      <c r="AZ70" s="206">
        <v>416606560.58184886</v>
      </c>
    </row>
    <row r="71" spans="1:52">
      <c r="A71" s="208">
        <v>14.01</v>
      </c>
      <c r="B71" s="209" t="s">
        <v>251</v>
      </c>
      <c r="C71" s="210" t="s">
        <v>247</v>
      </c>
      <c r="D71" s="222">
        <v>5.0000000000000001E-3</v>
      </c>
      <c r="E71" s="210"/>
      <c r="F71" s="211">
        <v>218126.12612504049</v>
      </c>
      <c r="G71" s="212">
        <v>941362559.99531484</v>
      </c>
      <c r="H71" s="212"/>
      <c r="I71" s="222">
        <v>5.0000000000000001E-3</v>
      </c>
      <c r="J71" s="211"/>
      <c r="K71" s="211">
        <v>135485.72507660947</v>
      </c>
      <c r="L71" s="212">
        <v>584713033.99862194</v>
      </c>
      <c r="M71" s="212"/>
      <c r="N71" s="222">
        <v>5.0000000000000001E-3</v>
      </c>
      <c r="O71" s="210"/>
      <c r="P71" s="212">
        <v>131132.02334195684</v>
      </c>
      <c r="Q71" s="212">
        <v>565923850.49641633</v>
      </c>
      <c r="R71" s="212"/>
      <c r="S71" s="222">
        <v>5.0000000000000001E-3</v>
      </c>
      <c r="T71" s="210"/>
      <c r="U71" s="212">
        <v>135261.0665556186</v>
      </c>
      <c r="V71" s="212">
        <v>583743479.7127521</v>
      </c>
      <c r="W71" s="212"/>
      <c r="X71" s="222">
        <v>5.0000000000000001E-3</v>
      </c>
      <c r="Y71" s="210"/>
      <c r="Z71" s="212">
        <v>90664.872163654843</v>
      </c>
      <c r="AA71" s="212">
        <v>391280575.49924195</v>
      </c>
      <c r="AB71" s="212"/>
      <c r="AC71" s="222">
        <v>5.0000000000000001E-3</v>
      </c>
      <c r="AD71" s="210"/>
      <c r="AE71" s="212">
        <v>88358.805215473854</v>
      </c>
      <c r="AF71" s="212">
        <v>381328328.49231625</v>
      </c>
      <c r="AG71" s="212"/>
      <c r="AH71" s="222">
        <v>5.0000000000000001E-3</v>
      </c>
      <c r="AI71" s="210"/>
      <c r="AJ71" s="212">
        <v>92492.504073295117</v>
      </c>
      <c r="AK71" s="212">
        <v>399168049.9790383</v>
      </c>
      <c r="AL71" s="212"/>
      <c r="AM71" s="222">
        <v>5.0000000000000001E-3</v>
      </c>
      <c r="AN71" s="210"/>
      <c r="AO71" s="212">
        <v>106061.47834763417</v>
      </c>
      <c r="AP71" s="212">
        <v>457727400.87531787</v>
      </c>
      <c r="AQ71" s="212"/>
      <c r="AR71" s="222">
        <v>5.0000000000000001E-3</v>
      </c>
      <c r="AS71" s="210"/>
      <c r="AT71" s="212">
        <v>102412.42755626858</v>
      </c>
      <c r="AU71" s="212">
        <v>441979265.3560372</v>
      </c>
      <c r="AV71" s="212"/>
      <c r="AW71" s="222">
        <v>5.0000000000000001E-3</v>
      </c>
      <c r="AX71" s="210"/>
      <c r="AY71" s="212">
        <v>96533.237075466401</v>
      </c>
      <c r="AZ71" s="212">
        <v>416606560.58184886</v>
      </c>
    </row>
    <row r="72" spans="1:52">
      <c r="A72" s="223"/>
      <c r="B72" s="224" t="s">
        <v>252</v>
      </c>
      <c r="C72" s="225"/>
      <c r="D72" s="225"/>
      <c r="E72" s="225"/>
      <c r="F72" s="226">
        <v>50387135.134884357</v>
      </c>
      <c r="G72" s="227">
        <v>217454751358.91772</v>
      </c>
      <c r="H72" s="227"/>
      <c r="I72" s="225"/>
      <c r="J72" s="228"/>
      <c r="K72" s="226">
        <v>31297202.492696781</v>
      </c>
      <c r="L72" s="227">
        <v>135068710853.68166</v>
      </c>
      <c r="M72" s="227"/>
      <c r="N72" s="225"/>
      <c r="O72" s="225"/>
      <c r="P72" s="227">
        <v>30291497.391992025</v>
      </c>
      <c r="Q72" s="227">
        <v>130728409464.67215</v>
      </c>
      <c r="R72" s="227"/>
      <c r="S72" s="225"/>
      <c r="T72" s="225"/>
      <c r="U72" s="227">
        <v>31245306.374347895</v>
      </c>
      <c r="V72" s="227">
        <v>134844743813.64574</v>
      </c>
      <c r="W72" s="227"/>
      <c r="X72" s="225"/>
      <c r="Y72" s="225"/>
      <c r="Z72" s="227">
        <v>20943585.469804268</v>
      </c>
      <c r="AA72" s="227">
        <v>90385812940.32489</v>
      </c>
      <c r="AB72" s="227"/>
      <c r="AC72" s="225"/>
      <c r="AD72" s="225"/>
      <c r="AE72" s="227">
        <v>20410884.004774462</v>
      </c>
      <c r="AF72" s="227">
        <v>88086843881.725052</v>
      </c>
      <c r="AG72" s="227"/>
      <c r="AH72" s="225"/>
      <c r="AI72" s="225"/>
      <c r="AJ72" s="227">
        <v>21365768.440931167</v>
      </c>
      <c r="AK72" s="227">
        <v>92207819545.157822</v>
      </c>
      <c r="AL72" s="227"/>
      <c r="AM72" s="225"/>
      <c r="AN72" s="225"/>
      <c r="AO72" s="227">
        <v>24500201.498303495</v>
      </c>
      <c r="AP72" s="227">
        <v>105735029602.19844</v>
      </c>
      <c r="AQ72" s="227"/>
      <c r="AR72" s="225"/>
      <c r="AS72" s="225"/>
      <c r="AT72" s="227">
        <v>23657270.765498042</v>
      </c>
      <c r="AU72" s="227">
        <v>102097210297.2446</v>
      </c>
      <c r="AV72" s="227"/>
      <c r="AW72" s="225"/>
      <c r="AX72" s="225"/>
      <c r="AY72" s="227">
        <v>22299177.764432739</v>
      </c>
      <c r="AZ72" s="227">
        <v>96236115494.407089</v>
      </c>
    </row>
    <row r="73" spans="1:52" ht="32.450000000000003" customHeight="1"/>
    <row r="74" spans="1:52">
      <c r="A74" s="229"/>
      <c r="B74" s="230" t="s">
        <v>253</v>
      </c>
      <c r="C74" s="231"/>
      <c r="D74" s="231"/>
      <c r="E74" s="232"/>
      <c r="F74" s="233" t="s">
        <v>176</v>
      </c>
      <c r="G74" s="234" t="s">
        <v>177</v>
      </c>
      <c r="H74" s="235"/>
      <c r="I74" s="231"/>
      <c r="J74" s="236"/>
      <c r="K74" s="233" t="s">
        <v>176</v>
      </c>
      <c r="L74" s="234" t="s">
        <v>177</v>
      </c>
      <c r="M74" s="235"/>
      <c r="N74" s="231"/>
      <c r="O74" s="232"/>
      <c r="P74" s="234" t="s">
        <v>176</v>
      </c>
      <c r="Q74" s="234" t="s">
        <v>177</v>
      </c>
      <c r="R74" s="235"/>
      <c r="S74" s="231"/>
      <c r="T74" s="232"/>
      <c r="U74" s="234" t="s">
        <v>176</v>
      </c>
      <c r="V74" s="234" t="s">
        <v>177</v>
      </c>
      <c r="W74" s="235"/>
      <c r="X74" s="231"/>
      <c r="Y74" s="232"/>
      <c r="Z74" s="234" t="s">
        <v>176</v>
      </c>
      <c r="AA74" s="234" t="s">
        <v>177</v>
      </c>
      <c r="AB74" s="235"/>
      <c r="AC74" s="231"/>
      <c r="AD74" s="232"/>
      <c r="AE74" s="234" t="s">
        <v>176</v>
      </c>
      <c r="AF74" s="234" t="s">
        <v>177</v>
      </c>
      <c r="AG74" s="235"/>
      <c r="AH74" s="231"/>
      <c r="AI74" s="232"/>
      <c r="AJ74" s="234" t="s">
        <v>176</v>
      </c>
      <c r="AK74" s="234" t="s">
        <v>177</v>
      </c>
      <c r="AL74" s="235"/>
      <c r="AM74" s="231"/>
      <c r="AN74" s="232"/>
      <c r="AO74" s="234" t="s">
        <v>176</v>
      </c>
      <c r="AP74" s="234" t="s">
        <v>177</v>
      </c>
      <c r="AQ74" s="235"/>
      <c r="AR74" s="231"/>
      <c r="AS74" s="232"/>
      <c r="AT74" s="234" t="s">
        <v>176</v>
      </c>
      <c r="AU74" s="234" t="s">
        <v>177</v>
      </c>
      <c r="AV74" s="235"/>
      <c r="AW74" s="231"/>
      <c r="AX74" s="232"/>
      <c r="AY74" s="234" t="s">
        <v>176</v>
      </c>
      <c r="AZ74" s="234" t="s">
        <v>177</v>
      </c>
    </row>
    <row r="75" spans="1:52">
      <c r="A75" s="237">
        <v>1</v>
      </c>
      <c r="B75" s="238" t="s">
        <v>178</v>
      </c>
      <c r="C75" s="239"/>
      <c r="D75" s="239"/>
      <c r="E75" s="240"/>
      <c r="F75" s="241">
        <v>1597968.346153846</v>
      </c>
      <c r="G75" s="242">
        <v>6896320000</v>
      </c>
      <c r="H75" s="243"/>
      <c r="I75" s="239"/>
      <c r="J75" s="241">
        <f>+K75*0.7</f>
        <v>1012684.4538461538</v>
      </c>
      <c r="K75" s="244">
        <v>1446692.076923077</v>
      </c>
      <c r="L75" s="242">
        <v>6243460000</v>
      </c>
      <c r="M75" s="243"/>
      <c r="N75" s="239"/>
      <c r="O75" s="240"/>
      <c r="P75" s="242">
        <v>1446692.076923077</v>
      </c>
      <c r="Q75" s="242">
        <v>6243460000</v>
      </c>
      <c r="R75" s="243"/>
      <c r="S75" s="239"/>
      <c r="T75" s="240"/>
      <c r="U75" s="242">
        <v>1446692.076923077</v>
      </c>
      <c r="V75" s="242">
        <v>6243460000</v>
      </c>
      <c r="W75" s="243"/>
      <c r="X75" s="239"/>
      <c r="Y75" s="240"/>
      <c r="Z75" s="242">
        <v>1315174.6153846155</v>
      </c>
      <c r="AA75" s="242">
        <v>5675873000</v>
      </c>
      <c r="AB75" s="243"/>
      <c r="AC75" s="239"/>
      <c r="AD75" s="240"/>
      <c r="AE75" s="242">
        <v>1315174.6153846155</v>
      </c>
      <c r="AF75" s="242">
        <v>5675873000</v>
      </c>
      <c r="AG75" s="243"/>
      <c r="AH75" s="239"/>
      <c r="AI75" s="240"/>
      <c r="AJ75" s="242">
        <v>1315174.6153846155</v>
      </c>
      <c r="AK75" s="242">
        <v>5675873000</v>
      </c>
      <c r="AL75" s="243"/>
      <c r="AM75" s="239"/>
      <c r="AN75" s="240"/>
      <c r="AO75" s="242">
        <v>1315174.6153846155</v>
      </c>
      <c r="AP75" s="242">
        <v>5675873000</v>
      </c>
      <c r="AQ75" s="243"/>
      <c r="AR75" s="239"/>
      <c r="AS75" s="240"/>
      <c r="AT75" s="242">
        <v>1315174.6153846155</v>
      </c>
      <c r="AU75" s="242">
        <v>5675873000</v>
      </c>
      <c r="AV75" s="243"/>
      <c r="AW75" s="239"/>
      <c r="AX75" s="240"/>
      <c r="AY75" s="242">
        <v>1315174.6153846155</v>
      </c>
      <c r="AZ75" s="242">
        <v>5675873000</v>
      </c>
    </row>
    <row r="76" spans="1:52">
      <c r="A76" s="245">
        <v>2</v>
      </c>
      <c r="B76" s="238" t="s">
        <v>187</v>
      </c>
      <c r="C76" s="239"/>
      <c r="D76" s="239"/>
      <c r="E76" s="240"/>
      <c r="F76" s="246">
        <v>7528810.5426315945</v>
      </c>
      <c r="G76" s="247">
        <v>32491937000</v>
      </c>
      <c r="H76" s="243"/>
      <c r="I76" s="239"/>
      <c r="J76" s="241">
        <f t="shared" ref="J76:J88" si="0">+K76*0.7</f>
        <v>2836514.4004448261</v>
      </c>
      <c r="K76" s="248">
        <v>4052163.4292068947</v>
      </c>
      <c r="L76" s="247">
        <v>17487841000</v>
      </c>
      <c r="M76" s="243"/>
      <c r="N76" s="239"/>
      <c r="O76" s="240"/>
      <c r="P76" s="247">
        <v>4036179.3036074801</v>
      </c>
      <c r="Q76" s="247">
        <v>17418858000</v>
      </c>
      <c r="R76" s="243"/>
      <c r="S76" s="239"/>
      <c r="T76" s="240"/>
      <c r="U76" s="247">
        <v>4062819.5129398378</v>
      </c>
      <c r="V76" s="247">
        <v>17533829000</v>
      </c>
      <c r="W76" s="243"/>
      <c r="X76" s="239"/>
      <c r="Y76" s="240"/>
      <c r="Z76" s="247">
        <v>3007971.9802416586</v>
      </c>
      <c r="AA76" s="247">
        <v>12981445000</v>
      </c>
      <c r="AB76" s="243"/>
      <c r="AC76" s="239"/>
      <c r="AD76" s="240"/>
      <c r="AE76" s="247">
        <v>2994305.5528541594</v>
      </c>
      <c r="AF76" s="247">
        <v>12922465000</v>
      </c>
      <c r="AG76" s="243"/>
      <c r="AH76" s="239"/>
      <c r="AI76" s="240"/>
      <c r="AJ76" s="247">
        <v>3017082.931833325</v>
      </c>
      <c r="AK76" s="247">
        <v>13020764000</v>
      </c>
      <c r="AL76" s="243"/>
      <c r="AM76" s="239"/>
      <c r="AN76" s="240"/>
      <c r="AO76" s="247">
        <v>3067193.165587489</v>
      </c>
      <c r="AP76" s="247">
        <v>13237024000</v>
      </c>
      <c r="AQ76" s="243"/>
      <c r="AR76" s="239"/>
      <c r="AS76" s="240"/>
      <c r="AT76" s="247">
        <v>3053526.7381999898</v>
      </c>
      <c r="AU76" s="247">
        <v>13178044000</v>
      </c>
      <c r="AV76" s="243"/>
      <c r="AW76" s="239"/>
      <c r="AX76" s="240"/>
      <c r="AY76" s="247">
        <v>3021638.4076291579</v>
      </c>
      <c r="AZ76" s="247">
        <v>13040424000</v>
      </c>
    </row>
    <row r="77" spans="1:52">
      <c r="A77" s="245">
        <v>3</v>
      </c>
      <c r="B77" s="238" t="s">
        <v>194</v>
      </c>
      <c r="C77" s="239"/>
      <c r="D77" s="239"/>
      <c r="E77" s="240"/>
      <c r="F77" s="246">
        <v>4024987.3478726679</v>
      </c>
      <c r="G77" s="247">
        <v>17370557000</v>
      </c>
      <c r="H77" s="243"/>
      <c r="I77" s="239"/>
      <c r="J77" s="241">
        <f t="shared" si="0"/>
        <v>1490007.3635108676</v>
      </c>
      <c r="K77" s="248">
        <v>2128581.947872668</v>
      </c>
      <c r="L77" s="247">
        <v>9186279000</v>
      </c>
      <c r="M77" s="243"/>
      <c r="N77" s="239"/>
      <c r="O77" s="240"/>
      <c r="P77" s="247">
        <v>2128581.947872668</v>
      </c>
      <c r="Q77" s="247">
        <v>9186279000</v>
      </c>
      <c r="R77" s="243"/>
      <c r="S77" s="239"/>
      <c r="T77" s="240"/>
      <c r="U77" s="247">
        <v>2128581.947872668</v>
      </c>
      <c r="V77" s="247">
        <v>9186279000</v>
      </c>
      <c r="W77" s="243"/>
      <c r="X77" s="239"/>
      <c r="Y77" s="240"/>
      <c r="Z77" s="247">
        <v>1896405.4</v>
      </c>
      <c r="AA77" s="247">
        <v>8184279000</v>
      </c>
      <c r="AB77" s="243"/>
      <c r="AC77" s="239"/>
      <c r="AD77" s="240"/>
      <c r="AE77" s="247">
        <v>1896405.4</v>
      </c>
      <c r="AF77" s="247">
        <v>8184279000</v>
      </c>
      <c r="AG77" s="243"/>
      <c r="AH77" s="239"/>
      <c r="AI77" s="240"/>
      <c r="AJ77" s="247">
        <v>1896405.4</v>
      </c>
      <c r="AK77" s="247">
        <v>8184279000</v>
      </c>
      <c r="AL77" s="243"/>
      <c r="AM77" s="239"/>
      <c r="AN77" s="240"/>
      <c r="AO77" s="247">
        <v>1896405.4</v>
      </c>
      <c r="AP77" s="247">
        <v>8184279000</v>
      </c>
      <c r="AQ77" s="243"/>
      <c r="AR77" s="239"/>
      <c r="AS77" s="240"/>
      <c r="AT77" s="247">
        <v>1896405.4</v>
      </c>
      <c r="AU77" s="247">
        <v>8184279000</v>
      </c>
      <c r="AV77" s="243"/>
      <c r="AW77" s="239"/>
      <c r="AX77" s="240"/>
      <c r="AY77" s="247">
        <v>1896405.4</v>
      </c>
      <c r="AZ77" s="247">
        <v>8184279000</v>
      </c>
    </row>
    <row r="78" spans="1:52">
      <c r="A78" s="245">
        <v>4</v>
      </c>
      <c r="B78" s="238" t="s">
        <v>200</v>
      </c>
      <c r="C78" s="239"/>
      <c r="D78" s="239"/>
      <c r="E78" s="240"/>
      <c r="F78" s="246">
        <v>6156517.610658708</v>
      </c>
      <c r="G78" s="247">
        <v>26569560000</v>
      </c>
      <c r="H78" s="243"/>
      <c r="I78" s="239"/>
      <c r="J78" s="241">
        <f t="shared" si="0"/>
        <v>2899260.3650711486</v>
      </c>
      <c r="K78" s="248">
        <v>4141800.5215302124</v>
      </c>
      <c r="L78" s="247">
        <v>17874686000</v>
      </c>
      <c r="M78" s="243"/>
      <c r="N78" s="239"/>
      <c r="O78" s="240"/>
      <c r="P78" s="247">
        <v>3586694.8182262904</v>
      </c>
      <c r="Q78" s="247">
        <v>15479027000</v>
      </c>
      <c r="R78" s="243"/>
      <c r="S78" s="239"/>
      <c r="T78" s="240"/>
      <c r="U78" s="247">
        <v>3955258.6881506564</v>
      </c>
      <c r="V78" s="247">
        <v>17069631000</v>
      </c>
      <c r="W78" s="243"/>
      <c r="X78" s="239"/>
      <c r="Y78" s="240"/>
      <c r="Z78" s="247">
        <v>2411330.2791031376</v>
      </c>
      <c r="AA78" s="247">
        <v>10406530000</v>
      </c>
      <c r="AB78" s="243"/>
      <c r="AC78" s="239"/>
      <c r="AD78" s="240"/>
      <c r="AE78" s="247">
        <v>2223544.3398086224</v>
      </c>
      <c r="AF78" s="247">
        <v>9596106000</v>
      </c>
      <c r="AG78" s="243"/>
      <c r="AH78" s="239"/>
      <c r="AI78" s="240"/>
      <c r="AJ78" s="247">
        <v>2589254.0274700699</v>
      </c>
      <c r="AK78" s="247">
        <v>11174392000</v>
      </c>
      <c r="AL78" s="243"/>
      <c r="AM78" s="239"/>
      <c r="AN78" s="240"/>
      <c r="AO78" s="247">
        <v>4065641.1642244114</v>
      </c>
      <c r="AP78" s="247">
        <v>17546006000</v>
      </c>
      <c r="AQ78" s="243"/>
      <c r="AR78" s="239"/>
      <c r="AS78" s="240"/>
      <c r="AT78" s="247">
        <v>3637401.4562929748</v>
      </c>
      <c r="AU78" s="247">
        <v>15697861000</v>
      </c>
      <c r="AV78" s="243"/>
      <c r="AW78" s="239"/>
      <c r="AX78" s="240"/>
      <c r="AY78" s="247">
        <v>3126006.4443601174</v>
      </c>
      <c r="AZ78" s="247">
        <v>13490843000</v>
      </c>
    </row>
    <row r="79" spans="1:52">
      <c r="A79" s="245">
        <v>5</v>
      </c>
      <c r="B79" s="238" t="s">
        <v>205</v>
      </c>
      <c r="C79" s="239"/>
      <c r="D79" s="239"/>
      <c r="E79" s="240"/>
      <c r="F79" s="246">
        <v>6104781.4568841709</v>
      </c>
      <c r="G79" s="247">
        <v>26346283000</v>
      </c>
      <c r="H79" s="243"/>
      <c r="I79" s="239"/>
      <c r="J79" s="241">
        <f t="shared" si="0"/>
        <v>2907638.4501751531</v>
      </c>
      <c r="K79" s="248">
        <v>4153769.2145359335</v>
      </c>
      <c r="L79" s="247">
        <v>17926339000</v>
      </c>
      <c r="M79" s="243"/>
      <c r="N79" s="239"/>
      <c r="O79" s="240"/>
      <c r="P79" s="247">
        <v>4004386.554781409</v>
      </c>
      <c r="Q79" s="247">
        <v>17281651000</v>
      </c>
      <c r="R79" s="243"/>
      <c r="S79" s="239"/>
      <c r="T79" s="240"/>
      <c r="U79" s="247">
        <v>4260741.0211359318</v>
      </c>
      <c r="V79" s="247">
        <v>18387995000</v>
      </c>
      <c r="W79" s="243"/>
      <c r="X79" s="239"/>
      <c r="Y79" s="240"/>
      <c r="Z79" s="247">
        <v>1827944.1736931745</v>
      </c>
      <c r="AA79" s="247">
        <v>7888822000</v>
      </c>
      <c r="AB79" s="243"/>
      <c r="AC79" s="239"/>
      <c r="AD79" s="240"/>
      <c r="AE79" s="247">
        <v>1689643.623184389</v>
      </c>
      <c r="AF79" s="247">
        <v>7291961000</v>
      </c>
      <c r="AG79" s="243"/>
      <c r="AH79" s="239"/>
      <c r="AI79" s="240"/>
      <c r="AJ79" s="247">
        <v>1920144.5406990312</v>
      </c>
      <c r="AK79" s="247">
        <v>8286729000</v>
      </c>
      <c r="AL79" s="243"/>
      <c r="AM79" s="239"/>
      <c r="AN79" s="240"/>
      <c r="AO79" s="247">
        <v>2442013.2927585421</v>
      </c>
      <c r="AP79" s="247">
        <v>10538948000</v>
      </c>
      <c r="AQ79" s="243"/>
      <c r="AR79" s="239"/>
      <c r="AS79" s="240"/>
      <c r="AT79" s="247">
        <v>2303712.7422497566</v>
      </c>
      <c r="AU79" s="247">
        <v>9942087000</v>
      </c>
      <c r="AV79" s="243"/>
      <c r="AW79" s="239"/>
      <c r="AX79" s="240"/>
      <c r="AY79" s="247">
        <v>1973628.0909656086</v>
      </c>
      <c r="AZ79" s="247">
        <v>8517547000</v>
      </c>
    </row>
    <row r="80" spans="1:52">
      <c r="A80" s="245">
        <v>6</v>
      </c>
      <c r="B80" s="238" t="s">
        <v>210</v>
      </c>
      <c r="C80" s="239"/>
      <c r="D80" s="239"/>
      <c r="E80" s="240"/>
      <c r="F80" s="246">
        <v>784998.78487078554</v>
      </c>
      <c r="G80" s="247">
        <v>3387804000</v>
      </c>
      <c r="H80" s="243"/>
      <c r="I80" s="239"/>
      <c r="J80" s="241">
        <f t="shared" si="0"/>
        <v>369599.14940954983</v>
      </c>
      <c r="K80" s="248">
        <v>527998.78487078554</v>
      </c>
      <c r="L80" s="247">
        <v>2278674000</v>
      </c>
      <c r="M80" s="243"/>
      <c r="N80" s="239"/>
      <c r="O80" s="240"/>
      <c r="P80" s="247">
        <v>527998.78487078554</v>
      </c>
      <c r="Q80" s="247">
        <v>2278674000</v>
      </c>
      <c r="R80" s="243"/>
      <c r="S80" s="239"/>
      <c r="T80" s="240"/>
      <c r="U80" s="247">
        <v>527998.78487078554</v>
      </c>
      <c r="V80" s="247">
        <v>2278674000</v>
      </c>
      <c r="W80" s="243"/>
      <c r="X80" s="239"/>
      <c r="Y80" s="240"/>
      <c r="Z80" s="247">
        <v>377000</v>
      </c>
      <c r="AA80" s="247">
        <v>1627011000</v>
      </c>
      <c r="AB80" s="243"/>
      <c r="AC80" s="239"/>
      <c r="AD80" s="240"/>
      <c r="AE80" s="247">
        <v>377000</v>
      </c>
      <c r="AF80" s="247">
        <v>1627011000</v>
      </c>
      <c r="AG80" s="243"/>
      <c r="AH80" s="239"/>
      <c r="AI80" s="240"/>
      <c r="AJ80" s="247">
        <v>377000</v>
      </c>
      <c r="AK80" s="247">
        <v>1627011000</v>
      </c>
      <c r="AL80" s="243"/>
      <c r="AM80" s="239"/>
      <c r="AN80" s="240"/>
      <c r="AO80" s="247">
        <v>377000</v>
      </c>
      <c r="AP80" s="247">
        <v>1627011000</v>
      </c>
      <c r="AQ80" s="243"/>
      <c r="AR80" s="239"/>
      <c r="AS80" s="240"/>
      <c r="AT80" s="247">
        <v>377000</v>
      </c>
      <c r="AU80" s="247">
        <v>1627011000</v>
      </c>
      <c r="AV80" s="243"/>
      <c r="AW80" s="239"/>
      <c r="AX80" s="240"/>
      <c r="AY80" s="247">
        <v>377000</v>
      </c>
      <c r="AZ80" s="247">
        <v>1627011000</v>
      </c>
    </row>
    <row r="81" spans="1:52">
      <c r="A81" s="245">
        <v>7</v>
      </c>
      <c r="B81" s="238" t="s">
        <v>216</v>
      </c>
      <c r="C81" s="239"/>
      <c r="D81" s="239"/>
      <c r="E81" s="240"/>
      <c r="F81" s="246">
        <v>1779740</v>
      </c>
      <c r="G81" s="247">
        <v>7680788000</v>
      </c>
      <c r="H81" s="243"/>
      <c r="I81" s="239"/>
      <c r="J81" s="241">
        <f t="shared" si="0"/>
        <v>759437</v>
      </c>
      <c r="K81" s="248">
        <v>1084910</v>
      </c>
      <c r="L81" s="247">
        <v>4682124000</v>
      </c>
      <c r="M81" s="243"/>
      <c r="N81" s="239"/>
      <c r="O81" s="240"/>
      <c r="P81" s="247">
        <v>1036150</v>
      </c>
      <c r="Q81" s="247">
        <v>4471692000</v>
      </c>
      <c r="R81" s="243"/>
      <c r="S81" s="239"/>
      <c r="T81" s="240"/>
      <c r="U81" s="247">
        <v>1121480</v>
      </c>
      <c r="V81" s="247">
        <v>4839949000</v>
      </c>
      <c r="W81" s="243"/>
      <c r="X81" s="239"/>
      <c r="Y81" s="240"/>
      <c r="Z81" s="247">
        <v>646070</v>
      </c>
      <c r="AA81" s="247">
        <v>2788231000</v>
      </c>
      <c r="AB81" s="243"/>
      <c r="AC81" s="239"/>
      <c r="AD81" s="240"/>
      <c r="AE81" s="247">
        <v>585120</v>
      </c>
      <c r="AF81" s="247">
        <v>2525191000</v>
      </c>
      <c r="AG81" s="243"/>
      <c r="AH81" s="239"/>
      <c r="AI81" s="240"/>
      <c r="AJ81" s="247">
        <v>682640</v>
      </c>
      <c r="AK81" s="247">
        <v>2946056000</v>
      </c>
      <c r="AL81" s="243"/>
      <c r="AM81" s="239"/>
      <c r="AN81" s="240"/>
      <c r="AO81" s="247">
        <v>1060530</v>
      </c>
      <c r="AP81" s="247">
        <v>4576908000</v>
      </c>
      <c r="AQ81" s="243"/>
      <c r="AR81" s="239"/>
      <c r="AS81" s="240"/>
      <c r="AT81" s="247">
        <v>999580</v>
      </c>
      <c r="AU81" s="247">
        <v>4313867000</v>
      </c>
      <c r="AV81" s="243"/>
      <c r="AW81" s="239"/>
      <c r="AX81" s="240"/>
      <c r="AY81" s="247">
        <v>828920</v>
      </c>
      <c r="AZ81" s="247">
        <v>3577353000</v>
      </c>
    </row>
    <row r="82" spans="1:52">
      <c r="A82" s="245">
        <v>8</v>
      </c>
      <c r="B82" s="238" t="s">
        <v>220</v>
      </c>
      <c r="C82" s="239"/>
      <c r="D82" s="239"/>
      <c r="E82" s="240"/>
      <c r="F82" s="246">
        <v>667800</v>
      </c>
      <c r="G82" s="247">
        <v>2882011000</v>
      </c>
      <c r="H82" s="243"/>
      <c r="I82" s="239"/>
      <c r="J82" s="241">
        <f t="shared" si="0"/>
        <v>244859.99999999997</v>
      </c>
      <c r="K82" s="248">
        <v>349800</v>
      </c>
      <c r="L82" s="247">
        <v>1509625000</v>
      </c>
      <c r="M82" s="243"/>
      <c r="N82" s="239"/>
      <c r="O82" s="240"/>
      <c r="P82" s="247">
        <v>349800</v>
      </c>
      <c r="Q82" s="247">
        <v>1509625000</v>
      </c>
      <c r="R82" s="243"/>
      <c r="S82" s="239"/>
      <c r="T82" s="240"/>
      <c r="U82" s="247">
        <v>349800</v>
      </c>
      <c r="V82" s="247">
        <v>1509625000</v>
      </c>
      <c r="W82" s="243"/>
      <c r="X82" s="239"/>
      <c r="Y82" s="240"/>
      <c r="Z82" s="247">
        <v>318000</v>
      </c>
      <c r="AA82" s="247">
        <v>1372386000</v>
      </c>
      <c r="AB82" s="243"/>
      <c r="AC82" s="239"/>
      <c r="AD82" s="240"/>
      <c r="AE82" s="247">
        <v>318000</v>
      </c>
      <c r="AF82" s="247">
        <v>1372386000</v>
      </c>
      <c r="AG82" s="243"/>
      <c r="AH82" s="239"/>
      <c r="AI82" s="240"/>
      <c r="AJ82" s="247">
        <v>318000</v>
      </c>
      <c r="AK82" s="247">
        <v>1372386000</v>
      </c>
      <c r="AL82" s="243"/>
      <c r="AM82" s="239"/>
      <c r="AN82" s="240"/>
      <c r="AO82" s="247">
        <v>318000</v>
      </c>
      <c r="AP82" s="247">
        <v>1372386000</v>
      </c>
      <c r="AQ82" s="243"/>
      <c r="AR82" s="239"/>
      <c r="AS82" s="240"/>
      <c r="AT82" s="247">
        <v>318000</v>
      </c>
      <c r="AU82" s="247">
        <v>1372386000</v>
      </c>
      <c r="AV82" s="243"/>
      <c r="AW82" s="239"/>
      <c r="AX82" s="240"/>
      <c r="AY82" s="247">
        <v>318000</v>
      </c>
      <c r="AZ82" s="247">
        <v>1372386000</v>
      </c>
    </row>
    <row r="83" spans="1:52">
      <c r="A83" s="245">
        <v>9</v>
      </c>
      <c r="B83" s="238" t="s">
        <v>222</v>
      </c>
      <c r="C83" s="239"/>
      <c r="D83" s="239"/>
      <c r="E83" s="240"/>
      <c r="F83" s="246">
        <v>2374311.1359363259</v>
      </c>
      <c r="G83" s="247">
        <v>10246767000</v>
      </c>
      <c r="H83" s="243"/>
      <c r="I83" s="239"/>
      <c r="J83" s="241">
        <f t="shared" si="0"/>
        <v>905826.62826762639</v>
      </c>
      <c r="K83" s="248">
        <v>1294038.0403823236</v>
      </c>
      <c r="L83" s="247">
        <v>5584654000</v>
      </c>
      <c r="M83" s="243"/>
      <c r="N83" s="239"/>
      <c r="O83" s="240"/>
      <c r="P83" s="247">
        <v>1290574.1821096586</v>
      </c>
      <c r="Q83" s="247">
        <v>5569705000</v>
      </c>
      <c r="R83" s="243"/>
      <c r="S83" s="239"/>
      <c r="T83" s="240"/>
      <c r="U83" s="247">
        <v>1296347.2792307672</v>
      </c>
      <c r="V83" s="247">
        <v>5594620000</v>
      </c>
      <c r="W83" s="243"/>
      <c r="X83" s="239"/>
      <c r="Y83" s="240"/>
      <c r="Z83" s="247">
        <v>1078287.984308382</v>
      </c>
      <c r="AA83" s="247">
        <v>4653546000</v>
      </c>
      <c r="AB83" s="243"/>
      <c r="AC83" s="239"/>
      <c r="AD83" s="240"/>
      <c r="AE83" s="247">
        <v>1075170.5118629835</v>
      </c>
      <c r="AF83" s="247">
        <v>4640092000</v>
      </c>
      <c r="AG83" s="243"/>
      <c r="AH83" s="239"/>
      <c r="AI83" s="240"/>
      <c r="AJ83" s="247">
        <v>1080366.299271981</v>
      </c>
      <c r="AK83" s="247">
        <v>4662515000</v>
      </c>
      <c r="AL83" s="243"/>
      <c r="AM83" s="239"/>
      <c r="AN83" s="240"/>
      <c r="AO83" s="247">
        <v>1091797.0315717759</v>
      </c>
      <c r="AP83" s="247">
        <v>4711847000</v>
      </c>
      <c r="AQ83" s="243"/>
      <c r="AR83" s="239"/>
      <c r="AS83" s="240"/>
      <c r="AT83" s="247">
        <v>1088679.5591263773</v>
      </c>
      <c r="AU83" s="247">
        <v>4698393000</v>
      </c>
      <c r="AV83" s="243"/>
      <c r="AW83" s="239"/>
      <c r="AX83" s="240"/>
      <c r="AY83" s="247">
        <v>1081405.4567537806</v>
      </c>
      <c r="AZ83" s="247">
        <v>4667000000</v>
      </c>
    </row>
    <row r="84" spans="1:52">
      <c r="A84" s="245">
        <v>10</v>
      </c>
      <c r="B84" s="238" t="s">
        <v>232</v>
      </c>
      <c r="C84" s="239"/>
      <c r="D84" s="239"/>
      <c r="E84" s="240"/>
      <c r="F84" s="246">
        <v>1657310</v>
      </c>
      <c r="G84" s="247">
        <v>7152420000</v>
      </c>
      <c r="H84" s="243"/>
      <c r="I84" s="239"/>
      <c r="J84" s="241">
        <f t="shared" si="0"/>
        <v>838348.7</v>
      </c>
      <c r="K84" s="248">
        <v>1197641</v>
      </c>
      <c r="L84" s="247">
        <v>5168635000</v>
      </c>
      <c r="M84" s="243"/>
      <c r="N84" s="239"/>
      <c r="O84" s="240"/>
      <c r="P84" s="247">
        <v>1128847</v>
      </c>
      <c r="Q84" s="247">
        <v>4871742000</v>
      </c>
      <c r="R84" s="243"/>
      <c r="S84" s="239"/>
      <c r="T84" s="240"/>
      <c r="U84" s="247">
        <v>1163244</v>
      </c>
      <c r="V84" s="247">
        <v>5020189000</v>
      </c>
      <c r="W84" s="243"/>
      <c r="X84" s="239"/>
      <c r="Y84" s="240"/>
      <c r="Z84" s="247">
        <v>844290</v>
      </c>
      <c r="AA84" s="247">
        <v>3643685000</v>
      </c>
      <c r="AB84" s="243"/>
      <c r="AC84" s="239"/>
      <c r="AD84" s="240"/>
      <c r="AE84" s="247">
        <v>816147</v>
      </c>
      <c r="AF84" s="247">
        <v>3522229000</v>
      </c>
      <c r="AG84" s="243"/>
      <c r="AH84" s="239"/>
      <c r="AI84" s="240"/>
      <c r="AJ84" s="247">
        <v>872433</v>
      </c>
      <c r="AK84" s="247">
        <v>3765142000</v>
      </c>
      <c r="AL84" s="243"/>
      <c r="AM84" s="239"/>
      <c r="AN84" s="240"/>
      <c r="AO84" s="247">
        <v>1041291</v>
      </c>
      <c r="AP84" s="247">
        <v>4493879000</v>
      </c>
      <c r="AQ84" s="243"/>
      <c r="AR84" s="239"/>
      <c r="AS84" s="240"/>
      <c r="AT84" s="247">
        <v>985005</v>
      </c>
      <c r="AU84" s="247">
        <v>4250966000</v>
      </c>
      <c r="AV84" s="243"/>
      <c r="AW84" s="239"/>
      <c r="AX84" s="240"/>
      <c r="AY84" s="247">
        <v>928719</v>
      </c>
      <c r="AZ84" s="247">
        <v>4008054000</v>
      </c>
    </row>
    <row r="85" spans="1:52">
      <c r="A85" s="245">
        <v>11</v>
      </c>
      <c r="B85" s="238" t="s">
        <v>238</v>
      </c>
      <c r="C85" s="239"/>
      <c r="D85" s="239"/>
      <c r="E85" s="240"/>
      <c r="F85" s="246">
        <v>10948000</v>
      </c>
      <c r="G85" s="247">
        <v>47248065000</v>
      </c>
      <c r="H85" s="243"/>
      <c r="I85" s="239"/>
      <c r="J85" s="241">
        <f t="shared" si="0"/>
        <v>4703825</v>
      </c>
      <c r="K85" s="248">
        <v>6719750</v>
      </c>
      <c r="L85" s="247">
        <v>29000291000</v>
      </c>
      <c r="M85" s="243"/>
      <c r="N85" s="239"/>
      <c r="O85" s="240"/>
      <c r="P85" s="247">
        <v>6690500</v>
      </c>
      <c r="Q85" s="247">
        <v>28874057000</v>
      </c>
      <c r="R85" s="243"/>
      <c r="S85" s="239"/>
      <c r="T85" s="240"/>
      <c r="U85" s="247">
        <v>6739250</v>
      </c>
      <c r="V85" s="247">
        <v>29084446000</v>
      </c>
      <c r="W85" s="243"/>
      <c r="X85" s="239"/>
      <c r="Y85" s="240"/>
      <c r="Z85" s="247">
        <v>4410500</v>
      </c>
      <c r="AA85" s="247">
        <v>19034307000</v>
      </c>
      <c r="AB85" s="243"/>
      <c r="AC85" s="239"/>
      <c r="AD85" s="240"/>
      <c r="AE85" s="247">
        <v>4381250</v>
      </c>
      <c r="AF85" s="247">
        <v>18908073000</v>
      </c>
      <c r="AG85" s="243"/>
      <c r="AH85" s="239"/>
      <c r="AI85" s="240"/>
      <c r="AJ85" s="247">
        <v>4430000</v>
      </c>
      <c r="AK85" s="247">
        <v>19118462000</v>
      </c>
      <c r="AL85" s="243"/>
      <c r="AM85" s="239"/>
      <c r="AN85" s="240"/>
      <c r="AO85" s="247">
        <v>4537250</v>
      </c>
      <c r="AP85" s="247">
        <v>19581319000</v>
      </c>
      <c r="AQ85" s="243"/>
      <c r="AR85" s="239"/>
      <c r="AS85" s="240"/>
      <c r="AT85" s="247">
        <v>4508000</v>
      </c>
      <c r="AU85" s="247">
        <v>19455085000</v>
      </c>
      <c r="AV85" s="243"/>
      <c r="AW85" s="239"/>
      <c r="AX85" s="240"/>
      <c r="AY85" s="247">
        <v>4439750</v>
      </c>
      <c r="AZ85" s="247">
        <v>19160540000</v>
      </c>
    </row>
    <row r="86" spans="1:52">
      <c r="A86" s="245">
        <v>12</v>
      </c>
      <c r="B86" s="238" t="s">
        <v>245</v>
      </c>
      <c r="C86" s="239"/>
      <c r="D86" s="239"/>
      <c r="E86" s="240"/>
      <c r="F86" s="246">
        <v>3271891.8918756074</v>
      </c>
      <c r="G86" s="247">
        <v>14120438000</v>
      </c>
      <c r="H86" s="243"/>
      <c r="I86" s="239"/>
      <c r="J86" s="241">
        <f t="shared" si="0"/>
        <v>1422600.1133043992</v>
      </c>
      <c r="K86" s="248">
        <v>2032285.8761491417</v>
      </c>
      <c r="L86" s="247">
        <v>8770696000</v>
      </c>
      <c r="M86" s="243"/>
      <c r="N86" s="239"/>
      <c r="O86" s="240"/>
      <c r="P86" s="247">
        <v>1966980.3501293524</v>
      </c>
      <c r="Q86" s="247">
        <v>8488858000</v>
      </c>
      <c r="R86" s="243"/>
      <c r="S86" s="239"/>
      <c r="T86" s="240"/>
      <c r="U86" s="247">
        <v>2028915.9983342791</v>
      </c>
      <c r="V86" s="247">
        <v>8756152000</v>
      </c>
      <c r="W86" s="243"/>
      <c r="X86" s="239"/>
      <c r="Y86" s="240"/>
      <c r="Z86" s="247">
        <v>1359973.0824548227</v>
      </c>
      <c r="AA86" s="247">
        <v>5869209000</v>
      </c>
      <c r="AB86" s="243"/>
      <c r="AC86" s="239"/>
      <c r="AD86" s="240"/>
      <c r="AE86" s="247">
        <v>1325382.0782321077</v>
      </c>
      <c r="AF86" s="247">
        <v>5719925000</v>
      </c>
      <c r="AG86" s="243"/>
      <c r="AH86" s="239"/>
      <c r="AI86" s="240"/>
      <c r="AJ86" s="247">
        <v>1387387.5610994266</v>
      </c>
      <c r="AK86" s="247">
        <v>5987521000</v>
      </c>
      <c r="AL86" s="243"/>
      <c r="AM86" s="239"/>
      <c r="AN86" s="240"/>
      <c r="AO86" s="247">
        <v>1590922.1752145125</v>
      </c>
      <c r="AP86" s="247">
        <v>6865911000</v>
      </c>
      <c r="AQ86" s="243"/>
      <c r="AR86" s="239"/>
      <c r="AS86" s="240"/>
      <c r="AT86" s="247">
        <v>1536186.4133440286</v>
      </c>
      <c r="AU86" s="247">
        <v>6629689000</v>
      </c>
      <c r="AV86" s="243"/>
      <c r="AW86" s="239"/>
      <c r="AX86" s="240"/>
      <c r="AY86" s="247">
        <v>1447998.556131996</v>
      </c>
      <c r="AZ86" s="247">
        <v>6249098000</v>
      </c>
    </row>
    <row r="87" spans="1:52">
      <c r="A87" s="245">
        <v>13</v>
      </c>
      <c r="B87" s="238" t="s">
        <v>248</v>
      </c>
      <c r="C87" s="239"/>
      <c r="D87" s="239"/>
      <c r="E87" s="240"/>
      <c r="F87" s="246">
        <v>3271891.8918756074</v>
      </c>
      <c r="G87" s="247">
        <v>14120438000</v>
      </c>
      <c r="H87" s="243"/>
      <c r="I87" s="239"/>
      <c r="J87" s="241">
        <f t="shared" si="0"/>
        <v>1422600.1133043992</v>
      </c>
      <c r="K87" s="248">
        <v>2032285.8761491417</v>
      </c>
      <c r="L87" s="247">
        <v>8770696000</v>
      </c>
      <c r="M87" s="243"/>
      <c r="N87" s="239"/>
      <c r="O87" s="240"/>
      <c r="P87" s="247">
        <v>1966980.3501293524</v>
      </c>
      <c r="Q87" s="247">
        <v>8488858000</v>
      </c>
      <c r="R87" s="243"/>
      <c r="S87" s="239"/>
      <c r="T87" s="240"/>
      <c r="U87" s="247">
        <v>2028915.9983342791</v>
      </c>
      <c r="V87" s="247">
        <v>8756152000</v>
      </c>
      <c r="W87" s="243"/>
      <c r="X87" s="239"/>
      <c r="Y87" s="240"/>
      <c r="Z87" s="247">
        <v>1359973.0824548227</v>
      </c>
      <c r="AA87" s="247">
        <v>5869209000</v>
      </c>
      <c r="AB87" s="243"/>
      <c r="AC87" s="239"/>
      <c r="AD87" s="240"/>
      <c r="AE87" s="247">
        <v>1325382.0782321077</v>
      </c>
      <c r="AF87" s="247">
        <v>5719925000</v>
      </c>
      <c r="AG87" s="243"/>
      <c r="AH87" s="239"/>
      <c r="AI87" s="240"/>
      <c r="AJ87" s="247">
        <v>1387387.5610994266</v>
      </c>
      <c r="AK87" s="247">
        <v>5987521000</v>
      </c>
      <c r="AL87" s="243"/>
      <c r="AM87" s="239"/>
      <c r="AN87" s="240"/>
      <c r="AO87" s="247">
        <v>1590922.1752145125</v>
      </c>
      <c r="AP87" s="247">
        <v>6865911000</v>
      </c>
      <c r="AQ87" s="243"/>
      <c r="AR87" s="239"/>
      <c r="AS87" s="240"/>
      <c r="AT87" s="247">
        <v>1536186.4133440286</v>
      </c>
      <c r="AU87" s="247">
        <v>6629689000</v>
      </c>
      <c r="AV87" s="243"/>
      <c r="AW87" s="239"/>
      <c r="AX87" s="240"/>
      <c r="AY87" s="247">
        <v>1447998.556131996</v>
      </c>
      <c r="AZ87" s="247">
        <v>6249098000</v>
      </c>
    </row>
    <row r="88" spans="1:52">
      <c r="A88" s="245">
        <v>14</v>
      </c>
      <c r="B88" s="249" t="s">
        <v>250</v>
      </c>
      <c r="C88" s="250"/>
      <c r="D88" s="250"/>
      <c r="E88" s="251"/>
      <c r="F88" s="246">
        <v>218126.12612504049</v>
      </c>
      <c r="G88" s="247">
        <v>941363000</v>
      </c>
      <c r="H88" s="252"/>
      <c r="I88" s="250"/>
      <c r="J88" s="241">
        <f t="shared" si="0"/>
        <v>94840.007553626623</v>
      </c>
      <c r="K88" s="248">
        <v>135485.72507660947</v>
      </c>
      <c r="L88" s="247">
        <v>584713000</v>
      </c>
      <c r="M88" s="252"/>
      <c r="N88" s="250"/>
      <c r="O88" s="251"/>
      <c r="P88" s="247">
        <v>131132.02334195684</v>
      </c>
      <c r="Q88" s="247">
        <v>565924000</v>
      </c>
      <c r="R88" s="252"/>
      <c r="S88" s="250"/>
      <c r="T88" s="251"/>
      <c r="U88" s="247">
        <v>135261.0665556186</v>
      </c>
      <c r="V88" s="247">
        <v>583743000</v>
      </c>
      <c r="W88" s="252"/>
      <c r="X88" s="250"/>
      <c r="Y88" s="251"/>
      <c r="Z88" s="247">
        <v>90664.872163654843</v>
      </c>
      <c r="AA88" s="247">
        <v>391281000</v>
      </c>
      <c r="AB88" s="252"/>
      <c r="AC88" s="250"/>
      <c r="AD88" s="251"/>
      <c r="AE88" s="247">
        <v>88358.805215473854</v>
      </c>
      <c r="AF88" s="247">
        <v>381328000</v>
      </c>
      <c r="AG88" s="252"/>
      <c r="AH88" s="250"/>
      <c r="AI88" s="251"/>
      <c r="AJ88" s="247">
        <v>92492.504073295117</v>
      </c>
      <c r="AK88" s="247">
        <v>399168000</v>
      </c>
      <c r="AL88" s="252"/>
      <c r="AM88" s="250"/>
      <c r="AN88" s="251"/>
      <c r="AO88" s="247">
        <v>106061.47834763417</v>
      </c>
      <c r="AP88" s="247">
        <v>457727000</v>
      </c>
      <c r="AQ88" s="252"/>
      <c r="AR88" s="250"/>
      <c r="AS88" s="251"/>
      <c r="AT88" s="247">
        <v>102412.42755626858</v>
      </c>
      <c r="AU88" s="247">
        <v>441979000</v>
      </c>
      <c r="AV88" s="252"/>
      <c r="AW88" s="250"/>
      <c r="AX88" s="251"/>
      <c r="AY88" s="247">
        <v>96533.237075466401</v>
      </c>
      <c r="AZ88" s="247">
        <v>416607000</v>
      </c>
    </row>
    <row r="89" spans="1:52">
      <c r="A89" s="253"/>
      <c r="B89" s="254" t="s">
        <v>252</v>
      </c>
      <c r="C89" s="255"/>
      <c r="D89" s="255"/>
      <c r="E89" s="256"/>
      <c r="F89" s="257">
        <v>50387135.134884357</v>
      </c>
      <c r="G89" s="258">
        <v>217454751000</v>
      </c>
      <c r="H89" s="259"/>
      <c r="I89" s="255"/>
      <c r="J89" s="260"/>
      <c r="K89" s="257">
        <v>31297202.492696781</v>
      </c>
      <c r="L89" s="258">
        <v>135068713000</v>
      </c>
      <c r="M89" s="259"/>
      <c r="N89" s="255"/>
      <c r="O89" s="256"/>
      <c r="P89" s="258">
        <v>30291497.391992025</v>
      </c>
      <c r="Q89" s="258">
        <v>130728410000</v>
      </c>
      <c r="R89" s="259"/>
      <c r="S89" s="255"/>
      <c r="T89" s="256"/>
      <c r="U89" s="258">
        <v>31245306.374347895</v>
      </c>
      <c r="V89" s="258">
        <v>134844744000</v>
      </c>
      <c r="W89" s="259"/>
      <c r="X89" s="255"/>
      <c r="Y89" s="256"/>
      <c r="Z89" s="258">
        <v>20943585.469804268</v>
      </c>
      <c r="AA89" s="258">
        <v>90385814000</v>
      </c>
      <c r="AB89" s="259"/>
      <c r="AC89" s="255"/>
      <c r="AD89" s="256"/>
      <c r="AE89" s="258">
        <v>20410884.004774462</v>
      </c>
      <c r="AF89" s="258">
        <v>88086844000</v>
      </c>
      <c r="AG89" s="259"/>
      <c r="AH89" s="255"/>
      <c r="AI89" s="256"/>
      <c r="AJ89" s="258">
        <v>21365768.440931167</v>
      </c>
      <c r="AK89" s="258">
        <v>92207819000</v>
      </c>
      <c r="AL89" s="259"/>
      <c r="AM89" s="255"/>
      <c r="AN89" s="256"/>
      <c r="AO89" s="258">
        <v>24500201.498303495</v>
      </c>
      <c r="AP89" s="258">
        <v>105735029000</v>
      </c>
      <c r="AQ89" s="259"/>
      <c r="AR89" s="255"/>
      <c r="AS89" s="256"/>
      <c r="AT89" s="258">
        <v>23657270.765498042</v>
      </c>
      <c r="AU89" s="258">
        <v>102097209000</v>
      </c>
      <c r="AV89" s="259"/>
      <c r="AW89" s="255"/>
      <c r="AX89" s="256"/>
      <c r="AY89" s="258">
        <v>22299177.764432739</v>
      </c>
      <c r="AZ89" s="258">
        <v>96236113000</v>
      </c>
    </row>
    <row r="90" spans="1:52" ht="18" hidden="1" customHeight="1"/>
    <row r="91" spans="1:52" ht="25.5" hidden="1">
      <c r="A91" s="261"/>
      <c r="B91" s="262" t="s">
        <v>254</v>
      </c>
      <c r="C91" s="263"/>
      <c r="D91" s="263"/>
      <c r="E91" s="264"/>
      <c r="F91" s="265" t="s">
        <v>176</v>
      </c>
      <c r="G91" s="266" t="s">
        <v>177</v>
      </c>
      <c r="H91" s="267"/>
      <c r="I91" s="263"/>
      <c r="J91" s="268"/>
      <c r="K91" s="265" t="s">
        <v>176</v>
      </c>
      <c r="L91" s="266" t="s">
        <v>177</v>
      </c>
      <c r="M91" s="267"/>
      <c r="N91" s="263"/>
      <c r="O91" s="264"/>
      <c r="P91" s="266" t="s">
        <v>176</v>
      </c>
      <c r="Q91" s="266" t="s">
        <v>177</v>
      </c>
      <c r="R91" s="267"/>
      <c r="S91" s="263"/>
      <c r="T91" s="264"/>
      <c r="U91" s="266" t="s">
        <v>176</v>
      </c>
      <c r="V91" s="266" t="s">
        <v>177</v>
      </c>
      <c r="W91" s="267"/>
      <c r="X91" s="263"/>
      <c r="Y91" s="264"/>
      <c r="Z91" s="266" t="s">
        <v>176</v>
      </c>
      <c r="AA91" s="266" t="s">
        <v>177</v>
      </c>
      <c r="AB91" s="267"/>
      <c r="AC91" s="263"/>
      <c r="AD91" s="264"/>
      <c r="AE91" s="266" t="s">
        <v>176</v>
      </c>
      <c r="AF91" s="266" t="s">
        <v>177</v>
      </c>
      <c r="AG91" s="267"/>
      <c r="AH91" s="263"/>
      <c r="AI91" s="264"/>
      <c r="AJ91" s="266" t="s">
        <v>176</v>
      </c>
      <c r="AK91" s="266" t="s">
        <v>177</v>
      </c>
      <c r="AL91" s="267"/>
      <c r="AM91" s="263"/>
      <c r="AN91" s="264"/>
      <c r="AO91" s="266" t="s">
        <v>176</v>
      </c>
      <c r="AP91" s="266" t="s">
        <v>177</v>
      </c>
      <c r="AQ91" s="267"/>
      <c r="AR91" s="263"/>
      <c r="AS91" s="264"/>
      <c r="AT91" s="266" t="s">
        <v>176</v>
      </c>
      <c r="AU91" s="266" t="s">
        <v>177</v>
      </c>
      <c r="AV91" s="267"/>
      <c r="AW91" s="263"/>
      <c r="AX91" s="264"/>
      <c r="AY91" s="266" t="s">
        <v>176</v>
      </c>
      <c r="AZ91" s="266" t="s">
        <v>177</v>
      </c>
    </row>
    <row r="92" spans="1:52" hidden="1">
      <c r="A92" s="237">
        <v>1</v>
      </c>
      <c r="B92" s="238" t="s">
        <v>255</v>
      </c>
      <c r="C92" s="239"/>
      <c r="D92" s="239"/>
      <c r="E92" s="240"/>
      <c r="F92" s="241">
        <v>1597968.346153846</v>
      </c>
      <c r="G92" s="242">
        <v>6896320000</v>
      </c>
      <c r="H92" s="243"/>
      <c r="I92" s="239"/>
      <c r="J92" s="241"/>
      <c r="K92" s="241">
        <v>1446692.076923077</v>
      </c>
      <c r="L92" s="242">
        <v>6243460000</v>
      </c>
      <c r="M92" s="243"/>
      <c r="N92" s="239"/>
      <c r="O92" s="240"/>
      <c r="P92" s="242">
        <v>1446692.076923077</v>
      </c>
      <c r="Q92" s="242">
        <v>6243460000</v>
      </c>
      <c r="R92" s="243"/>
      <c r="S92" s="239"/>
      <c r="T92" s="240"/>
      <c r="U92" s="242">
        <v>1446692.076923077</v>
      </c>
      <c r="V92" s="242">
        <v>6243460000</v>
      </c>
      <c r="W92" s="243"/>
      <c r="X92" s="239"/>
      <c r="Y92" s="240"/>
      <c r="Z92" s="242">
        <v>1315174.6153846155</v>
      </c>
      <c r="AA92" s="242">
        <v>5675873000</v>
      </c>
      <c r="AB92" s="243"/>
      <c r="AC92" s="239"/>
      <c r="AD92" s="240"/>
      <c r="AE92" s="242">
        <v>1315174.6153846155</v>
      </c>
      <c r="AF92" s="242">
        <v>5675873000</v>
      </c>
      <c r="AG92" s="243"/>
      <c r="AH92" s="239"/>
      <c r="AI92" s="240"/>
      <c r="AJ92" s="242">
        <v>1315174.6153846155</v>
      </c>
      <c r="AK92" s="242">
        <v>5675873000</v>
      </c>
      <c r="AL92" s="243"/>
      <c r="AM92" s="239"/>
      <c r="AN92" s="240"/>
      <c r="AO92" s="242">
        <v>1315174.6153846155</v>
      </c>
      <c r="AP92" s="242">
        <v>5675873000</v>
      </c>
      <c r="AQ92" s="243"/>
      <c r="AR92" s="239"/>
      <c r="AS92" s="240"/>
      <c r="AT92" s="242">
        <v>1315174.6153846155</v>
      </c>
      <c r="AU92" s="242">
        <v>5675873000</v>
      </c>
      <c r="AV92" s="243"/>
      <c r="AW92" s="239"/>
      <c r="AX92" s="240"/>
      <c r="AY92" s="242">
        <v>1315174.6153846155</v>
      </c>
      <c r="AZ92" s="242">
        <v>5675873000</v>
      </c>
    </row>
    <row r="93" spans="1:52" hidden="1">
      <c r="A93" s="245">
        <v>2</v>
      </c>
      <c r="B93" s="238" t="s">
        <v>256</v>
      </c>
      <c r="C93" s="239"/>
      <c r="D93" s="239"/>
      <c r="E93" s="240"/>
      <c r="F93" s="246">
        <v>11553797.890504263</v>
      </c>
      <c r="G93" s="242">
        <v>49862494000</v>
      </c>
      <c r="H93" s="243"/>
      <c r="I93" s="239"/>
      <c r="J93" s="241"/>
      <c r="K93" s="246">
        <v>6180745.3770795632</v>
      </c>
      <c r="L93" s="242">
        <v>26674119000</v>
      </c>
      <c r="M93" s="243"/>
      <c r="N93" s="239"/>
      <c r="O93" s="240"/>
      <c r="P93" s="247">
        <v>6164761.2514801482</v>
      </c>
      <c r="Q93" s="242">
        <v>26605137000</v>
      </c>
      <c r="R93" s="243"/>
      <c r="S93" s="239"/>
      <c r="T93" s="240"/>
      <c r="U93" s="247">
        <v>6191401.4608125053</v>
      </c>
      <c r="V93" s="242">
        <v>26720107000</v>
      </c>
      <c r="W93" s="243"/>
      <c r="X93" s="239"/>
      <c r="Y93" s="240"/>
      <c r="Z93" s="247">
        <v>4904377.3802416585</v>
      </c>
      <c r="AA93" s="242">
        <v>21165723000</v>
      </c>
      <c r="AB93" s="243"/>
      <c r="AC93" s="239"/>
      <c r="AD93" s="240"/>
      <c r="AE93" s="247">
        <v>4890710.9528541593</v>
      </c>
      <c r="AF93" s="242">
        <v>21106743000</v>
      </c>
      <c r="AG93" s="243"/>
      <c r="AH93" s="239"/>
      <c r="AI93" s="240"/>
      <c r="AJ93" s="247">
        <v>4913488.3318333253</v>
      </c>
      <c r="AK93" s="242">
        <v>21205043000</v>
      </c>
      <c r="AL93" s="243"/>
      <c r="AM93" s="239"/>
      <c r="AN93" s="240"/>
      <c r="AO93" s="247">
        <v>4963598.5655874889</v>
      </c>
      <c r="AP93" s="242">
        <v>21421303000</v>
      </c>
      <c r="AQ93" s="243"/>
      <c r="AR93" s="239"/>
      <c r="AS93" s="240"/>
      <c r="AT93" s="247">
        <v>4949932.1381999897</v>
      </c>
      <c r="AU93" s="242">
        <v>21362323000</v>
      </c>
      <c r="AV93" s="243"/>
      <c r="AW93" s="239"/>
      <c r="AX93" s="240"/>
      <c r="AY93" s="247">
        <v>4918043.8076291578</v>
      </c>
      <c r="AZ93" s="242">
        <v>21224703000</v>
      </c>
    </row>
    <row r="94" spans="1:52" hidden="1">
      <c r="A94" s="237">
        <v>3</v>
      </c>
      <c r="B94" s="238" t="s">
        <v>257</v>
      </c>
      <c r="C94" s="239"/>
      <c r="D94" s="239"/>
      <c r="E94" s="240"/>
      <c r="F94" s="246">
        <v>13046297.852413664</v>
      </c>
      <c r="G94" s="242">
        <v>56303647000</v>
      </c>
      <c r="H94" s="243"/>
      <c r="I94" s="239"/>
      <c r="J94" s="241"/>
      <c r="K94" s="246">
        <v>8823568.5209369306</v>
      </c>
      <c r="L94" s="242">
        <v>38079698000</v>
      </c>
      <c r="M94" s="243"/>
      <c r="N94" s="239"/>
      <c r="O94" s="240"/>
      <c r="P94" s="247">
        <v>8119080.1578784855</v>
      </c>
      <c r="Q94" s="242">
        <v>35039352000</v>
      </c>
      <c r="R94" s="243"/>
      <c r="S94" s="239"/>
      <c r="T94" s="240"/>
      <c r="U94" s="247">
        <v>8743998.4941573739</v>
      </c>
      <c r="V94" s="242">
        <v>37736299000</v>
      </c>
      <c r="W94" s="243"/>
      <c r="X94" s="239"/>
      <c r="Y94" s="240"/>
      <c r="Z94" s="247">
        <v>4616274.452796312</v>
      </c>
      <c r="AA94" s="242">
        <v>19922363000</v>
      </c>
      <c r="AB94" s="243"/>
      <c r="AC94" s="239"/>
      <c r="AD94" s="240"/>
      <c r="AE94" s="247">
        <v>4290187.9629930109</v>
      </c>
      <c r="AF94" s="242">
        <v>18515078000</v>
      </c>
      <c r="AG94" s="243"/>
      <c r="AH94" s="239"/>
      <c r="AI94" s="240"/>
      <c r="AJ94" s="247">
        <v>4886398.5681691011</v>
      </c>
      <c r="AK94" s="242">
        <v>21088133000</v>
      </c>
      <c r="AL94" s="243"/>
      <c r="AM94" s="239"/>
      <c r="AN94" s="240"/>
      <c r="AO94" s="247">
        <v>6884654.4569829535</v>
      </c>
      <c r="AP94" s="242">
        <v>29711966000</v>
      </c>
      <c r="AQ94" s="243"/>
      <c r="AR94" s="239"/>
      <c r="AS94" s="240"/>
      <c r="AT94" s="247">
        <v>6318114.1985427309</v>
      </c>
      <c r="AU94" s="242">
        <v>27266959000</v>
      </c>
      <c r="AV94" s="243"/>
      <c r="AW94" s="239"/>
      <c r="AX94" s="240"/>
      <c r="AY94" s="247">
        <v>5476634.5353257265</v>
      </c>
      <c r="AZ94" s="242">
        <v>23635402000</v>
      </c>
    </row>
    <row r="95" spans="1:52" hidden="1">
      <c r="A95" s="245">
        <v>4</v>
      </c>
      <c r="B95" s="238" t="s">
        <v>258</v>
      </c>
      <c r="C95" s="239"/>
      <c r="D95" s="239"/>
      <c r="E95" s="240"/>
      <c r="F95" s="246">
        <v>2447540</v>
      </c>
      <c r="G95" s="242">
        <v>10562799000</v>
      </c>
      <c r="H95" s="243"/>
      <c r="I95" s="239"/>
      <c r="J95" s="241"/>
      <c r="K95" s="246">
        <v>1434710</v>
      </c>
      <c r="L95" s="242">
        <v>6191749000</v>
      </c>
      <c r="M95" s="243"/>
      <c r="N95" s="239"/>
      <c r="O95" s="240"/>
      <c r="P95" s="247">
        <v>1385950</v>
      </c>
      <c r="Q95" s="242">
        <v>5981317000</v>
      </c>
      <c r="R95" s="243"/>
      <c r="S95" s="239"/>
      <c r="T95" s="240"/>
      <c r="U95" s="247">
        <v>1471280</v>
      </c>
      <c r="V95" s="242">
        <v>6349574000</v>
      </c>
      <c r="W95" s="243"/>
      <c r="X95" s="239"/>
      <c r="Y95" s="240"/>
      <c r="Z95" s="247">
        <v>964070</v>
      </c>
      <c r="AA95" s="242">
        <v>4160618000</v>
      </c>
      <c r="AB95" s="243"/>
      <c r="AC95" s="239"/>
      <c r="AD95" s="240"/>
      <c r="AE95" s="247">
        <v>903120</v>
      </c>
      <c r="AF95" s="242">
        <v>3897577000</v>
      </c>
      <c r="AG95" s="243"/>
      <c r="AH95" s="239"/>
      <c r="AI95" s="240"/>
      <c r="AJ95" s="247">
        <v>1000640</v>
      </c>
      <c r="AK95" s="242">
        <v>4318442000</v>
      </c>
      <c r="AL95" s="243"/>
      <c r="AM95" s="239"/>
      <c r="AN95" s="240"/>
      <c r="AO95" s="247">
        <v>1378530</v>
      </c>
      <c r="AP95" s="242">
        <v>5949294000</v>
      </c>
      <c r="AQ95" s="243"/>
      <c r="AR95" s="239"/>
      <c r="AS95" s="240"/>
      <c r="AT95" s="247">
        <v>1317580</v>
      </c>
      <c r="AU95" s="242">
        <v>5686254000</v>
      </c>
      <c r="AV95" s="243"/>
      <c r="AW95" s="239"/>
      <c r="AX95" s="240"/>
      <c r="AY95" s="247">
        <v>1146920</v>
      </c>
      <c r="AZ95" s="242">
        <v>4949740000</v>
      </c>
    </row>
    <row r="96" spans="1:52" hidden="1">
      <c r="A96" s="237">
        <v>5</v>
      </c>
      <c r="B96" s="238" t="s">
        <v>259</v>
      </c>
      <c r="C96" s="239"/>
      <c r="D96" s="239"/>
      <c r="E96" s="240"/>
      <c r="F96" s="246">
        <v>2374311.1359363259</v>
      </c>
      <c r="G96" s="242">
        <v>10246767000</v>
      </c>
      <c r="H96" s="243"/>
      <c r="I96" s="239"/>
      <c r="J96" s="241"/>
      <c r="K96" s="246">
        <v>1294038.0403823236</v>
      </c>
      <c r="L96" s="242">
        <v>5584654000</v>
      </c>
      <c r="M96" s="243"/>
      <c r="N96" s="239"/>
      <c r="O96" s="240"/>
      <c r="P96" s="247">
        <v>1290574.1821096586</v>
      </c>
      <c r="Q96" s="242">
        <v>5569705000</v>
      </c>
      <c r="R96" s="243"/>
      <c r="S96" s="239"/>
      <c r="T96" s="240"/>
      <c r="U96" s="247">
        <v>1296347.2792307672</v>
      </c>
      <c r="V96" s="242">
        <v>5594620000</v>
      </c>
      <c r="W96" s="243"/>
      <c r="X96" s="239"/>
      <c r="Y96" s="240"/>
      <c r="Z96" s="247">
        <v>1078287.984308382</v>
      </c>
      <c r="AA96" s="242">
        <v>4653546000</v>
      </c>
      <c r="AB96" s="243"/>
      <c r="AC96" s="239"/>
      <c r="AD96" s="240"/>
      <c r="AE96" s="247">
        <v>1075170.5118629835</v>
      </c>
      <c r="AF96" s="242">
        <v>4640092000</v>
      </c>
      <c r="AG96" s="243"/>
      <c r="AH96" s="239"/>
      <c r="AI96" s="240"/>
      <c r="AJ96" s="247">
        <v>1080366.299271981</v>
      </c>
      <c r="AK96" s="242">
        <v>4662515000</v>
      </c>
      <c r="AL96" s="243"/>
      <c r="AM96" s="239"/>
      <c r="AN96" s="240"/>
      <c r="AO96" s="247">
        <v>1091797.0315717759</v>
      </c>
      <c r="AP96" s="242">
        <v>4711847000</v>
      </c>
      <c r="AQ96" s="243"/>
      <c r="AR96" s="239"/>
      <c r="AS96" s="240"/>
      <c r="AT96" s="247">
        <v>1088679.5591263773</v>
      </c>
      <c r="AU96" s="242">
        <v>4698393000</v>
      </c>
      <c r="AV96" s="243"/>
      <c r="AW96" s="239"/>
      <c r="AX96" s="240"/>
      <c r="AY96" s="247">
        <v>1081405.4567537806</v>
      </c>
      <c r="AZ96" s="242">
        <v>4667000000</v>
      </c>
    </row>
    <row r="97" spans="1:52" hidden="1">
      <c r="A97" s="245">
        <v>6</v>
      </c>
      <c r="B97" s="238" t="s">
        <v>260</v>
      </c>
      <c r="C97" s="239"/>
      <c r="D97" s="239"/>
      <c r="E97" s="240"/>
      <c r="F97" s="246">
        <v>1657310</v>
      </c>
      <c r="G97" s="242">
        <v>7152420000</v>
      </c>
      <c r="H97" s="243"/>
      <c r="I97" s="239"/>
      <c r="J97" s="241"/>
      <c r="K97" s="246">
        <v>1197641</v>
      </c>
      <c r="L97" s="242">
        <v>5168635000</v>
      </c>
      <c r="M97" s="243"/>
      <c r="N97" s="239"/>
      <c r="O97" s="240"/>
      <c r="P97" s="247">
        <v>1128847</v>
      </c>
      <c r="Q97" s="242">
        <v>4871742000</v>
      </c>
      <c r="R97" s="243"/>
      <c r="S97" s="239"/>
      <c r="T97" s="240"/>
      <c r="U97" s="247">
        <v>1163244</v>
      </c>
      <c r="V97" s="242">
        <v>5020189000</v>
      </c>
      <c r="W97" s="243"/>
      <c r="X97" s="239"/>
      <c r="Y97" s="240"/>
      <c r="Z97" s="247">
        <v>844290</v>
      </c>
      <c r="AA97" s="242">
        <v>3643685000</v>
      </c>
      <c r="AB97" s="243"/>
      <c r="AC97" s="239"/>
      <c r="AD97" s="240"/>
      <c r="AE97" s="247">
        <v>816147</v>
      </c>
      <c r="AF97" s="242">
        <v>3522229000</v>
      </c>
      <c r="AG97" s="243"/>
      <c r="AH97" s="239"/>
      <c r="AI97" s="240"/>
      <c r="AJ97" s="247">
        <v>872433</v>
      </c>
      <c r="AK97" s="242">
        <v>3765142000</v>
      </c>
      <c r="AL97" s="243"/>
      <c r="AM97" s="239"/>
      <c r="AN97" s="240"/>
      <c r="AO97" s="247">
        <v>1041291</v>
      </c>
      <c r="AP97" s="242">
        <v>4493879000</v>
      </c>
      <c r="AQ97" s="243"/>
      <c r="AR97" s="239"/>
      <c r="AS97" s="240"/>
      <c r="AT97" s="247">
        <v>985005</v>
      </c>
      <c r="AU97" s="242">
        <v>4250966000</v>
      </c>
      <c r="AV97" s="243"/>
      <c r="AW97" s="239"/>
      <c r="AX97" s="240"/>
      <c r="AY97" s="247">
        <v>928719</v>
      </c>
      <c r="AZ97" s="242">
        <v>4008054000</v>
      </c>
    </row>
    <row r="98" spans="1:52" hidden="1">
      <c r="A98" s="253"/>
      <c r="B98" s="254" t="s">
        <v>252</v>
      </c>
      <c r="C98" s="255"/>
      <c r="D98" s="255"/>
      <c r="E98" s="256"/>
      <c r="F98" s="257">
        <v>32677225.2250081</v>
      </c>
      <c r="G98" s="258">
        <v>141024447000</v>
      </c>
      <c r="H98" s="259"/>
      <c r="I98" s="255"/>
      <c r="J98" s="260"/>
      <c r="K98" s="257">
        <v>20377395.015321892</v>
      </c>
      <c r="L98" s="258">
        <v>87942315000</v>
      </c>
      <c r="M98" s="259"/>
      <c r="N98" s="255"/>
      <c r="O98" s="256"/>
      <c r="P98" s="258">
        <v>19535904.668391369</v>
      </c>
      <c r="Q98" s="258">
        <v>84310713000</v>
      </c>
      <c r="R98" s="259"/>
      <c r="S98" s="255"/>
      <c r="T98" s="256"/>
      <c r="U98" s="258">
        <v>20312963.311123721</v>
      </c>
      <c r="V98" s="258">
        <v>87664249000</v>
      </c>
      <c r="W98" s="259"/>
      <c r="X98" s="255"/>
      <c r="Y98" s="256"/>
      <c r="Z98" s="258">
        <v>13722474.432730969</v>
      </c>
      <c r="AA98" s="258">
        <v>59221808000</v>
      </c>
      <c r="AB98" s="259"/>
      <c r="AC98" s="255"/>
      <c r="AD98" s="256"/>
      <c r="AE98" s="258">
        <v>13290511.043094769</v>
      </c>
      <c r="AF98" s="258">
        <v>57357592000</v>
      </c>
      <c r="AG98" s="259"/>
      <c r="AH98" s="255"/>
      <c r="AI98" s="256"/>
      <c r="AJ98" s="258">
        <v>14068500.814659024</v>
      </c>
      <c r="AK98" s="258">
        <v>60715148000</v>
      </c>
      <c r="AL98" s="259"/>
      <c r="AM98" s="255"/>
      <c r="AN98" s="256"/>
      <c r="AO98" s="258">
        <v>16675045.669526834</v>
      </c>
      <c r="AP98" s="258">
        <v>71964162000</v>
      </c>
      <c r="AQ98" s="258">
        <v>0</v>
      </c>
      <c r="AR98" s="258">
        <v>0</v>
      </c>
      <c r="AS98" s="258">
        <v>0</v>
      </c>
      <c r="AT98" s="258">
        <v>15974485.511253713</v>
      </c>
      <c r="AU98" s="258">
        <v>68940768000</v>
      </c>
      <c r="AV98" s="258">
        <v>0</v>
      </c>
      <c r="AW98" s="258">
        <v>0</v>
      </c>
      <c r="AX98" s="258">
        <v>0</v>
      </c>
      <c r="AY98" s="258">
        <v>14866897.41509328</v>
      </c>
      <c r="AZ98" s="258">
        <v>64160772000</v>
      </c>
    </row>
    <row r="101" spans="1:52" ht="25.5">
      <c r="A101" s="269"/>
      <c r="B101" s="270" t="s">
        <v>261</v>
      </c>
      <c r="C101" s="271"/>
      <c r="D101" s="271"/>
      <c r="E101" s="272"/>
      <c r="F101" s="273" t="s">
        <v>176</v>
      </c>
      <c r="G101" s="274" t="s">
        <v>177</v>
      </c>
      <c r="H101" s="275"/>
      <c r="I101" s="271"/>
      <c r="J101" s="276"/>
      <c r="K101" s="273" t="s">
        <v>176</v>
      </c>
      <c r="L101" s="274" t="s">
        <v>177</v>
      </c>
      <c r="M101" s="275"/>
      <c r="N101" s="271"/>
      <c r="O101" s="272"/>
      <c r="P101" s="274" t="s">
        <v>176</v>
      </c>
      <c r="Q101" s="274" t="s">
        <v>177</v>
      </c>
      <c r="R101" s="275"/>
      <c r="S101" s="271"/>
      <c r="T101" s="272"/>
      <c r="U101" s="274" t="s">
        <v>176</v>
      </c>
      <c r="V101" s="274" t="s">
        <v>177</v>
      </c>
      <c r="W101" s="275"/>
      <c r="X101" s="271"/>
      <c r="Y101" s="272"/>
      <c r="Z101" s="274" t="s">
        <v>176</v>
      </c>
      <c r="AA101" s="274" t="s">
        <v>177</v>
      </c>
      <c r="AB101" s="275"/>
      <c r="AC101" s="271"/>
      <c r="AD101" s="272"/>
      <c r="AE101" s="274" t="s">
        <v>176</v>
      </c>
      <c r="AF101" s="274" t="s">
        <v>177</v>
      </c>
      <c r="AG101" s="275"/>
      <c r="AH101" s="271"/>
      <c r="AI101" s="272"/>
      <c r="AJ101" s="274" t="s">
        <v>176</v>
      </c>
      <c r="AK101" s="274" t="s">
        <v>177</v>
      </c>
      <c r="AL101" s="275"/>
      <c r="AM101" s="271"/>
      <c r="AN101" s="272"/>
      <c r="AO101" s="274" t="s">
        <v>176</v>
      </c>
      <c r="AP101" s="274" t="s">
        <v>177</v>
      </c>
      <c r="AQ101" s="275"/>
      <c r="AR101" s="271"/>
      <c r="AS101" s="272"/>
      <c r="AT101" s="274" t="s">
        <v>176</v>
      </c>
      <c r="AU101" s="274" t="s">
        <v>177</v>
      </c>
      <c r="AV101" s="275"/>
      <c r="AW101" s="271"/>
      <c r="AX101" s="272"/>
      <c r="AY101" s="274" t="s">
        <v>176</v>
      </c>
      <c r="AZ101" s="274" t="s">
        <v>177</v>
      </c>
    </row>
    <row r="102" spans="1:52">
      <c r="A102" s="237">
        <v>1</v>
      </c>
      <c r="B102" s="238" t="s">
        <v>255</v>
      </c>
      <c r="C102" s="239"/>
      <c r="D102" s="239"/>
      <c r="E102" s="240"/>
      <c r="F102" s="241">
        <v>1118577.8423076922</v>
      </c>
      <c r="G102" s="242">
        <v>4827424000</v>
      </c>
      <c r="H102" s="243"/>
      <c r="I102" s="239"/>
      <c r="J102" s="241">
        <f>+K102/Cantidades!J9</f>
        <v>1012684.4538461538</v>
      </c>
      <c r="K102" s="241">
        <v>1012684.4538461538</v>
      </c>
      <c r="L102" s="242">
        <v>4370422000</v>
      </c>
      <c r="M102" s="243"/>
      <c r="N102" s="239"/>
      <c r="O102" s="240">
        <f>+P102/Cantidades!J18</f>
        <v>1012684.4538461538</v>
      </c>
      <c r="P102" s="242">
        <v>1012684.4538461538</v>
      </c>
      <c r="Q102" s="242">
        <v>4370422000</v>
      </c>
      <c r="R102" s="243"/>
      <c r="S102" s="239"/>
      <c r="T102" s="240">
        <f>+U102/Cantidades!J27</f>
        <v>1012684.4538461538</v>
      </c>
      <c r="U102" s="242">
        <v>1012684.4538461538</v>
      </c>
      <c r="V102" s="242">
        <v>4370422000</v>
      </c>
      <c r="W102" s="243"/>
      <c r="X102" s="239"/>
      <c r="Y102" s="240">
        <f>+Z102/Cantidades!J36</f>
        <v>920622.23076923075</v>
      </c>
      <c r="Z102" s="242">
        <v>920622.23076923075</v>
      </c>
      <c r="AA102" s="242">
        <v>3973111000</v>
      </c>
      <c r="AB102" s="243"/>
      <c r="AC102" s="239"/>
      <c r="AD102" s="240">
        <f>+AE102/Cantidades!J45</f>
        <v>920622.23076923075</v>
      </c>
      <c r="AE102" s="242">
        <v>920622.23076923075</v>
      </c>
      <c r="AF102" s="242">
        <v>3973111000</v>
      </c>
      <c r="AG102" s="243"/>
      <c r="AH102" s="239"/>
      <c r="AI102" s="240">
        <f>+AJ102/Cantidades!J54</f>
        <v>920622.23076923075</v>
      </c>
      <c r="AJ102" s="242">
        <v>920622.23076923075</v>
      </c>
      <c r="AK102" s="242">
        <v>3973111000</v>
      </c>
      <c r="AL102" s="243"/>
      <c r="AM102" s="239"/>
      <c r="AN102" s="240">
        <f>+AO102/Cantidades!J63</f>
        <v>920622.23076923075</v>
      </c>
      <c r="AO102" s="242">
        <v>920622.23076923075</v>
      </c>
      <c r="AP102" s="242">
        <v>3973111000</v>
      </c>
      <c r="AQ102" s="243"/>
      <c r="AR102" s="239"/>
      <c r="AS102" s="240">
        <f>+AT102/Cantidades!J72</f>
        <v>920622.23076923075</v>
      </c>
      <c r="AT102" s="242">
        <v>920622.23076923075</v>
      </c>
      <c r="AU102" s="242">
        <v>3973111000</v>
      </c>
      <c r="AV102" s="243"/>
      <c r="AW102" s="239"/>
      <c r="AX102" s="240">
        <f>+AY102/Cantidades!J81</f>
        <v>920622.23076923075</v>
      </c>
      <c r="AY102" s="242">
        <v>920622.23076923075</v>
      </c>
      <c r="AZ102" s="242">
        <v>3973111000</v>
      </c>
    </row>
    <row r="103" spans="1:52">
      <c r="A103" s="245">
        <v>2</v>
      </c>
      <c r="B103" s="238" t="s">
        <v>262</v>
      </c>
      <c r="C103" s="239"/>
      <c r="D103" s="239"/>
      <c r="E103" s="240"/>
      <c r="F103" s="246">
        <v>4756356.8496789318</v>
      </c>
      <c r="G103" s="242">
        <v>20526914000</v>
      </c>
      <c r="H103" s="243"/>
      <c r="I103" s="239"/>
      <c r="J103" s="241">
        <f>+K103/Cantidades!J10</f>
        <v>2456895.839678932</v>
      </c>
      <c r="K103" s="246">
        <v>2456895.839678932</v>
      </c>
      <c r="L103" s="242">
        <v>10603176000</v>
      </c>
      <c r="M103" s="243"/>
      <c r="N103" s="239"/>
      <c r="O103" s="240">
        <f>+P103/Cantidades!J19</f>
        <v>2456895.839678932</v>
      </c>
      <c r="P103" s="247">
        <v>2456895.839678932</v>
      </c>
      <c r="Q103" s="242">
        <v>10603176000</v>
      </c>
      <c r="R103" s="243"/>
      <c r="S103" s="239"/>
      <c r="T103" s="240">
        <f>+U103/Cantidades!J28</f>
        <v>2456895.839678932</v>
      </c>
      <c r="U103" s="247">
        <v>2456895.839678932</v>
      </c>
      <c r="V103" s="242">
        <v>10603176000</v>
      </c>
      <c r="W103" s="243"/>
      <c r="X103" s="239"/>
      <c r="Y103" s="240">
        <f>+Z103/Cantidades!J37</f>
        <v>2299461.0099999998</v>
      </c>
      <c r="Z103" s="247">
        <v>2299461.0099999998</v>
      </c>
      <c r="AA103" s="242">
        <v>9923738000</v>
      </c>
      <c r="AB103" s="243"/>
      <c r="AC103" s="239"/>
      <c r="AD103" s="240">
        <f>+AE103/Cantidades!J46</f>
        <v>2299461.0099999998</v>
      </c>
      <c r="AE103" s="247">
        <v>2299461.0099999998</v>
      </c>
      <c r="AF103" s="242">
        <v>9923738000</v>
      </c>
      <c r="AG103" s="243"/>
      <c r="AH103" s="239"/>
      <c r="AI103" s="240">
        <f>+AJ103/Cantidades!J55</f>
        <v>2299461.0099999998</v>
      </c>
      <c r="AJ103" s="247">
        <v>2299461.0099999998</v>
      </c>
      <c r="AK103" s="242">
        <v>9923738000</v>
      </c>
      <c r="AL103" s="243"/>
      <c r="AM103" s="239"/>
      <c r="AN103" s="240">
        <f>+AO103/Cantidades!J64</f>
        <v>2299461.0099999998</v>
      </c>
      <c r="AO103" s="247">
        <v>2299461.0099999998</v>
      </c>
      <c r="AP103" s="242">
        <v>9923738000</v>
      </c>
      <c r="AQ103" s="243"/>
      <c r="AR103" s="239"/>
      <c r="AS103" s="240">
        <f>+AT103/Cantidades!J73</f>
        <v>2299461.0099999998</v>
      </c>
      <c r="AT103" s="247">
        <v>2299461.0099999998</v>
      </c>
      <c r="AU103" s="242">
        <v>9923738000</v>
      </c>
      <c r="AV103" s="243"/>
      <c r="AW103" s="239"/>
      <c r="AX103" s="240">
        <f>+AY103/Cantidades!J82</f>
        <v>2299461.0099999998</v>
      </c>
      <c r="AY103" s="247">
        <v>2299461.0099999998</v>
      </c>
      <c r="AZ103" s="242">
        <v>9923738000</v>
      </c>
    </row>
    <row r="104" spans="1:52">
      <c r="A104" s="237">
        <v>3</v>
      </c>
      <c r="B104" s="238" t="s">
        <v>263</v>
      </c>
      <c r="C104" s="239"/>
      <c r="D104" s="239"/>
      <c r="E104" s="240"/>
      <c r="F104" s="246">
        <v>2877778.75</v>
      </c>
      <c r="G104" s="242">
        <v>12419572000</v>
      </c>
      <c r="H104" s="243"/>
      <c r="I104" s="239"/>
      <c r="J104" s="241">
        <f>+K104/Cantidades!J11</f>
        <v>1567525.9504478294</v>
      </c>
      <c r="K104" s="246">
        <v>1567525.9504478294</v>
      </c>
      <c r="L104" s="242">
        <v>6764940000</v>
      </c>
      <c r="M104" s="243"/>
      <c r="N104" s="239"/>
      <c r="O104" s="240">
        <f>+P104/Cantidades!J20</f>
        <v>1567525.9504478294</v>
      </c>
      <c r="P104" s="247">
        <v>1567525.9504478294</v>
      </c>
      <c r="Q104" s="242">
        <v>6764940000</v>
      </c>
      <c r="R104" s="243"/>
      <c r="S104" s="239"/>
      <c r="T104" s="240">
        <f>+U104/Cantidades!J29</f>
        <v>1567525.9504478294</v>
      </c>
      <c r="U104" s="247">
        <v>1567525.9504478294</v>
      </c>
      <c r="V104" s="242">
        <v>6764940000</v>
      </c>
      <c r="W104" s="243"/>
      <c r="X104" s="239"/>
      <c r="Y104" s="240">
        <f>+Z104/Cantidades!J38</f>
        <v>1012427.5000000001</v>
      </c>
      <c r="Z104" s="247">
        <v>1012427.5000000001</v>
      </c>
      <c r="AA104" s="242">
        <v>4369313000</v>
      </c>
      <c r="AB104" s="243"/>
      <c r="AC104" s="239"/>
      <c r="AD104" s="240">
        <f>+AE104/Cantidades!J47</f>
        <v>1012427.5000000001</v>
      </c>
      <c r="AE104" s="247">
        <v>1012427.5000000001</v>
      </c>
      <c r="AF104" s="242">
        <v>4369313000</v>
      </c>
      <c r="AG104" s="243"/>
      <c r="AH104" s="239"/>
      <c r="AI104" s="240">
        <f>+AJ104/Cantidades!J56</f>
        <v>1012427.5000000001</v>
      </c>
      <c r="AJ104" s="247">
        <v>1012427.5000000001</v>
      </c>
      <c r="AK104" s="242">
        <v>4369313000</v>
      </c>
      <c r="AL104" s="243"/>
      <c r="AM104" s="239"/>
      <c r="AN104" s="240">
        <f>+AO104/Cantidades!J65</f>
        <v>1012427.5000000001</v>
      </c>
      <c r="AO104" s="247">
        <v>1012427.5000000001</v>
      </c>
      <c r="AP104" s="242">
        <v>4369313000</v>
      </c>
      <c r="AQ104" s="243"/>
      <c r="AR104" s="239"/>
      <c r="AS104" s="240">
        <f>+AT104/Cantidades!J74</f>
        <v>1012427.5000000001</v>
      </c>
      <c r="AT104" s="247">
        <v>1012427.5000000001</v>
      </c>
      <c r="AU104" s="242">
        <v>4369313000</v>
      </c>
      <c r="AV104" s="243"/>
      <c r="AW104" s="239"/>
      <c r="AX104" s="240">
        <f>+AY104/Cantidades!J83</f>
        <v>1012427.5000000001</v>
      </c>
      <c r="AY104" s="247">
        <v>1012427.5000000001</v>
      </c>
      <c r="AZ104" s="242">
        <v>4369313000</v>
      </c>
    </row>
    <row r="105" spans="1:52">
      <c r="A105" s="245">
        <v>4</v>
      </c>
      <c r="B105" s="238" t="s">
        <v>264</v>
      </c>
      <c r="C105" s="239"/>
      <c r="D105" s="239"/>
      <c r="E105" s="240"/>
      <c r="F105" s="246">
        <v>453522.92367405165</v>
      </c>
      <c r="G105" s="242">
        <v>1957260000</v>
      </c>
      <c r="H105" s="243"/>
      <c r="I105" s="239"/>
      <c r="J105" s="241">
        <f>+K105/Cantidades!J12</f>
        <v>302099.9738289325</v>
      </c>
      <c r="K105" s="246">
        <v>302099.9738289325</v>
      </c>
      <c r="L105" s="242">
        <v>1303767000</v>
      </c>
      <c r="M105" s="243"/>
      <c r="N105" s="239"/>
      <c r="O105" s="240">
        <f>+P105/Cantidades!J21</f>
        <v>290911.08590934239</v>
      </c>
      <c r="P105" s="247">
        <v>290911.08590934239</v>
      </c>
      <c r="Q105" s="242">
        <v>1255479000</v>
      </c>
      <c r="R105" s="243"/>
      <c r="S105" s="239"/>
      <c r="T105" s="240">
        <f>+U105/Cantidades!J30</f>
        <v>309559.23244199256</v>
      </c>
      <c r="U105" s="247">
        <v>309559.23244199256</v>
      </c>
      <c r="V105" s="242">
        <v>1335959000</v>
      </c>
      <c r="W105" s="243"/>
      <c r="X105" s="239"/>
      <c r="Y105" s="240">
        <f>+Z105/Cantidades!J39</f>
        <v>121175.65616916068</v>
      </c>
      <c r="Z105" s="247">
        <v>121175.65616916068</v>
      </c>
      <c r="AA105" s="242">
        <v>522955000</v>
      </c>
      <c r="AB105" s="243"/>
      <c r="AC105" s="239"/>
      <c r="AD105" s="240">
        <f>+AE105/Cantidades!J48</f>
        <v>111609.15699791115</v>
      </c>
      <c r="AE105" s="247">
        <v>111609.15699791115</v>
      </c>
      <c r="AF105" s="242">
        <v>481669000</v>
      </c>
      <c r="AG105" s="243"/>
      <c r="AH105" s="239"/>
      <c r="AI105" s="240">
        <f>+AJ105/Cantidades!J57</f>
        <v>127553.32228332704</v>
      </c>
      <c r="AJ105" s="247">
        <v>127553.32228332704</v>
      </c>
      <c r="AK105" s="242">
        <v>550479000</v>
      </c>
      <c r="AL105" s="243"/>
      <c r="AM105" s="239"/>
      <c r="AN105" s="240">
        <f>+AO105/Cantidades!J66</f>
        <v>162630.48591124197</v>
      </c>
      <c r="AO105" s="247">
        <v>162630.48591124197</v>
      </c>
      <c r="AP105" s="242">
        <v>701861000</v>
      </c>
      <c r="AQ105" s="243"/>
      <c r="AR105" s="239"/>
      <c r="AS105" s="240">
        <f>+AT105/Cantidades!J75</f>
        <v>153063.98673999243</v>
      </c>
      <c r="AT105" s="247">
        <v>153063.98673999243</v>
      </c>
      <c r="AU105" s="242">
        <v>660575000</v>
      </c>
      <c r="AV105" s="243"/>
      <c r="AW105" s="239"/>
      <c r="AX105" s="240">
        <f>+AY105/Cantidades!J84</f>
        <v>130742.1553404102</v>
      </c>
      <c r="AY105" s="247">
        <v>130742.1553404102</v>
      </c>
      <c r="AZ105" s="242">
        <v>564241000</v>
      </c>
    </row>
    <row r="106" spans="1:52">
      <c r="A106" s="237">
        <v>5</v>
      </c>
      <c r="B106" s="238" t="s">
        <v>265</v>
      </c>
      <c r="C106" s="239"/>
      <c r="D106" s="239"/>
      <c r="E106" s="240"/>
      <c r="F106" s="246">
        <v>5001832.0548271742</v>
      </c>
      <c r="G106" s="242">
        <v>21586307000</v>
      </c>
      <c r="H106" s="243"/>
      <c r="I106" s="239"/>
      <c r="J106" s="241">
        <f>+K106/Cantidades!J13</f>
        <v>3353165.6952953488</v>
      </c>
      <c r="K106" s="246">
        <v>3353165.6952953488</v>
      </c>
      <c r="L106" s="242">
        <v>14471190000</v>
      </c>
      <c r="M106" s="243"/>
      <c r="N106" s="239"/>
      <c r="O106" s="240">
        <f>+P106/Cantidades!J22</f>
        <v>2964591.7029826026</v>
      </c>
      <c r="P106" s="247">
        <v>2964591.7029826026</v>
      </c>
      <c r="Q106" s="242">
        <v>12794229000</v>
      </c>
      <c r="R106" s="243"/>
      <c r="S106" s="239"/>
      <c r="T106" s="240">
        <f>+U106/Cantidades!J31</f>
        <v>3227754.7686642134</v>
      </c>
      <c r="U106" s="247">
        <v>3227754.7686642134</v>
      </c>
      <c r="V106" s="242">
        <v>13929957000</v>
      </c>
      <c r="W106" s="243"/>
      <c r="X106" s="239"/>
      <c r="Y106" s="240">
        <f>+Z106/Cantidades!J40</f>
        <v>2005127.2357795211</v>
      </c>
      <c r="Z106" s="247">
        <v>2005127.2357795211</v>
      </c>
      <c r="AA106" s="242">
        <v>8653488000</v>
      </c>
      <c r="AB106" s="243"/>
      <c r="AC106" s="239"/>
      <c r="AD106" s="240">
        <f>+AE106/Cantidades!J49</f>
        <v>1873677.0782733606</v>
      </c>
      <c r="AE106" s="247">
        <v>1873677.0782733606</v>
      </c>
      <c r="AF106" s="242">
        <v>8086191000</v>
      </c>
      <c r="AG106" s="243"/>
      <c r="AH106" s="239"/>
      <c r="AI106" s="240">
        <f>+AJ106/Cantidades!J58</f>
        <v>2129673.8596363738</v>
      </c>
      <c r="AJ106" s="247">
        <v>2129673.8596363738</v>
      </c>
      <c r="AK106" s="242">
        <v>9190991000</v>
      </c>
      <c r="AL106" s="243"/>
      <c r="AM106" s="239"/>
      <c r="AN106" s="240">
        <f>+AO106/Cantidades!J67</f>
        <v>3173481.5688335211</v>
      </c>
      <c r="AO106" s="247">
        <v>3173481.5688335211</v>
      </c>
      <c r="AP106" s="242">
        <v>13695731000</v>
      </c>
      <c r="AQ106" s="243"/>
      <c r="AR106" s="239"/>
      <c r="AS106" s="240">
        <f>+AT106/Cantidades!J76</f>
        <v>2873713.7732815156</v>
      </c>
      <c r="AT106" s="247">
        <v>2873713.7732815156</v>
      </c>
      <c r="AU106" s="242">
        <v>12402029000</v>
      </c>
      <c r="AV106" s="243"/>
      <c r="AW106" s="239"/>
      <c r="AX106" s="240">
        <f>+AY106/Cantidades!J85</f>
        <v>2510568.9081939613</v>
      </c>
      <c r="AY106" s="247">
        <v>2510568.9081939613</v>
      </c>
      <c r="AZ106" s="242">
        <v>10834812000</v>
      </c>
    </row>
    <row r="107" spans="1:52">
      <c r="A107" s="245">
        <v>6</v>
      </c>
      <c r="B107" s="238" t="s">
        <v>266</v>
      </c>
      <c r="C107" s="239"/>
      <c r="D107" s="239"/>
      <c r="E107" s="240"/>
      <c r="F107" s="246">
        <v>4130576.4418623899</v>
      </c>
      <c r="G107" s="242">
        <v>17826246000</v>
      </c>
      <c r="H107" s="243"/>
      <c r="I107" s="239"/>
      <c r="J107" s="241">
        <f>+K107/Cantidades!J14</f>
        <v>34855.953942722263</v>
      </c>
      <c r="K107" s="246">
        <v>2823332.2693605032</v>
      </c>
      <c r="L107" s="242">
        <v>12184599000</v>
      </c>
      <c r="M107" s="243"/>
      <c r="N107" s="239"/>
      <c r="O107" s="240">
        <f>+P107/Cantidades!J23</f>
        <v>34855.953942722255</v>
      </c>
      <c r="P107" s="247">
        <v>2718764.4075323362</v>
      </c>
      <c r="Q107" s="242">
        <v>11733317000</v>
      </c>
      <c r="R107" s="243"/>
      <c r="S107" s="239"/>
      <c r="T107" s="240">
        <f>+U107/Cantidades!J32</f>
        <v>34855.953942722263</v>
      </c>
      <c r="U107" s="247">
        <v>2893044.177245948</v>
      </c>
      <c r="V107" s="242">
        <v>12485453000</v>
      </c>
      <c r="W107" s="243"/>
      <c r="X107" s="239"/>
      <c r="Y107" s="240">
        <f>+Z107/Cantidades!J41</f>
        <v>32270.128452049925</v>
      </c>
      <c r="Z107" s="247">
        <v>1226264.8811778971</v>
      </c>
      <c r="AA107" s="242">
        <v>5292167000</v>
      </c>
      <c r="AB107" s="243"/>
      <c r="AC107" s="239"/>
      <c r="AD107" s="240">
        <f>+AE107/Cantidades!J50</f>
        <v>32270.128452049921</v>
      </c>
      <c r="AE107" s="247">
        <v>1129454.4958217472</v>
      </c>
      <c r="AF107" s="242">
        <v>4874364000</v>
      </c>
      <c r="AG107" s="243"/>
      <c r="AH107" s="239"/>
      <c r="AI107" s="240">
        <f>+AJ107/Cantidades!J59</f>
        <v>32270.128452049918</v>
      </c>
      <c r="AJ107" s="247">
        <v>1290805.1380819967</v>
      </c>
      <c r="AK107" s="242">
        <v>5570702000</v>
      </c>
      <c r="AL107" s="243"/>
      <c r="AM107" s="239"/>
      <c r="AN107" s="240">
        <f>+AO107/Cantidades!J68</f>
        <v>32270.128452049925</v>
      </c>
      <c r="AO107" s="247">
        <v>1645776.5510545461</v>
      </c>
      <c r="AP107" s="242">
        <v>7102645000</v>
      </c>
      <c r="AQ107" s="243"/>
      <c r="AR107" s="239"/>
      <c r="AS107" s="240">
        <f>+AT107/Cantidades!J77</f>
        <v>32270.128452049921</v>
      </c>
      <c r="AT107" s="247">
        <v>1548966.1656983963</v>
      </c>
      <c r="AU107" s="242">
        <v>6684842000</v>
      </c>
      <c r="AV107" s="243"/>
      <c r="AW107" s="239"/>
      <c r="AX107" s="240">
        <f>+AY107/Cantidades!J86</f>
        <v>32270.128452049921</v>
      </c>
      <c r="AY107" s="247">
        <v>1323075.2665340467</v>
      </c>
      <c r="AZ107" s="242">
        <v>5709969000</v>
      </c>
    </row>
    <row r="108" spans="1:52">
      <c r="A108" s="237">
        <v>7</v>
      </c>
      <c r="B108" s="238" t="s">
        <v>258</v>
      </c>
      <c r="C108" s="239"/>
      <c r="D108" s="239"/>
      <c r="E108" s="240"/>
      <c r="F108" s="246">
        <v>1713278</v>
      </c>
      <c r="G108" s="242">
        <v>7393960000</v>
      </c>
      <c r="H108" s="243"/>
      <c r="I108" s="239"/>
      <c r="J108" s="241">
        <f>+K108/Cantidades!J15</f>
        <v>1004296.9999999999</v>
      </c>
      <c r="K108" s="246">
        <v>1004296.9999999999</v>
      </c>
      <c r="L108" s="242">
        <v>4334224000</v>
      </c>
      <c r="M108" s="243"/>
      <c r="N108" s="239"/>
      <c r="O108" s="240">
        <f>+P108/Cantidades!J24</f>
        <v>970164.99999999988</v>
      </c>
      <c r="P108" s="247">
        <v>970164.99999999988</v>
      </c>
      <c r="Q108" s="242">
        <v>4186922000</v>
      </c>
      <c r="R108" s="243"/>
      <c r="S108" s="239"/>
      <c r="T108" s="240">
        <f>+U108/Cantidades!J33</f>
        <v>1029895.9999999999</v>
      </c>
      <c r="U108" s="247">
        <v>1029895.9999999999</v>
      </c>
      <c r="V108" s="242">
        <v>4444702000</v>
      </c>
      <c r="W108" s="243"/>
      <c r="X108" s="239"/>
      <c r="Y108" s="240">
        <f>+Z108/Cantidades!J42</f>
        <v>674849</v>
      </c>
      <c r="Z108" s="247">
        <v>674849</v>
      </c>
      <c r="AA108" s="242">
        <v>2912432000</v>
      </c>
      <c r="AB108" s="243"/>
      <c r="AC108" s="239"/>
      <c r="AD108" s="240">
        <f>+AE108/Cantidades!J51</f>
        <v>632184</v>
      </c>
      <c r="AE108" s="247">
        <v>632184</v>
      </c>
      <c r="AF108" s="242">
        <v>2728304000</v>
      </c>
      <c r="AG108" s="243"/>
      <c r="AH108" s="239"/>
      <c r="AI108" s="240">
        <f>+AJ108/Cantidades!J60</f>
        <v>700448</v>
      </c>
      <c r="AJ108" s="247">
        <v>700448</v>
      </c>
      <c r="AK108" s="242">
        <v>3022909000</v>
      </c>
      <c r="AL108" s="243"/>
      <c r="AM108" s="239"/>
      <c r="AN108" s="240">
        <f>+AO108/Cantidades!J69</f>
        <v>964970.99999999988</v>
      </c>
      <c r="AO108" s="247">
        <v>964970.99999999988</v>
      </c>
      <c r="AP108" s="242">
        <v>4164506000</v>
      </c>
      <c r="AQ108" s="243"/>
      <c r="AR108" s="239"/>
      <c r="AS108" s="240">
        <f>+AT108/Cantidades!J78</f>
        <v>922305.99999999988</v>
      </c>
      <c r="AT108" s="247">
        <v>922305.99999999988</v>
      </c>
      <c r="AU108" s="242">
        <v>3980378000</v>
      </c>
      <c r="AV108" s="243"/>
      <c r="AW108" s="239"/>
      <c r="AX108" s="240">
        <f>+AY108/Cantidades!J87</f>
        <v>802844</v>
      </c>
      <c r="AY108" s="247">
        <v>802844</v>
      </c>
      <c r="AZ108" s="242">
        <v>3464818000</v>
      </c>
    </row>
    <row r="109" spans="1:52">
      <c r="A109" s="245">
        <v>8</v>
      </c>
      <c r="B109" s="238" t="s">
        <v>259</v>
      </c>
      <c r="C109" s="239"/>
      <c r="D109" s="239"/>
      <c r="E109" s="240"/>
      <c r="F109" s="246">
        <v>1662017.7951554281</v>
      </c>
      <c r="G109" s="242">
        <v>7172737000</v>
      </c>
      <c r="H109" s="243"/>
      <c r="I109" s="239"/>
      <c r="J109" s="241">
        <f>+K109/Cantidades!J16</f>
        <v>905826.62826762639</v>
      </c>
      <c r="K109" s="246">
        <v>905826.62826762639</v>
      </c>
      <c r="L109" s="242">
        <v>3909258000</v>
      </c>
      <c r="M109" s="243"/>
      <c r="N109" s="239"/>
      <c r="O109" s="240">
        <f>+P109/Cantidades!J25</f>
        <v>903401.92747676093</v>
      </c>
      <c r="P109" s="247">
        <v>903401.92747676093</v>
      </c>
      <c r="Q109" s="242">
        <v>3898794000</v>
      </c>
      <c r="R109" s="243"/>
      <c r="S109" s="239"/>
      <c r="T109" s="240">
        <f>+U109/Cantidades!J34</f>
        <v>907443.09546153701</v>
      </c>
      <c r="U109" s="247">
        <v>907443.09546153701</v>
      </c>
      <c r="V109" s="242">
        <v>3916234000</v>
      </c>
      <c r="W109" s="243"/>
      <c r="X109" s="239"/>
      <c r="Y109" s="240">
        <f>+Z109/Cantidades!J43</f>
        <v>754801.58901586733</v>
      </c>
      <c r="Z109" s="247">
        <v>754801.58901586733</v>
      </c>
      <c r="AA109" s="242">
        <v>3257482000</v>
      </c>
      <c r="AB109" s="243"/>
      <c r="AC109" s="239"/>
      <c r="AD109" s="240">
        <f>+AE109/Cantidades!J52</f>
        <v>752619.35830408835</v>
      </c>
      <c r="AE109" s="247">
        <v>752619.35830408835</v>
      </c>
      <c r="AF109" s="242">
        <v>3248064000</v>
      </c>
      <c r="AG109" s="243"/>
      <c r="AH109" s="239"/>
      <c r="AI109" s="240">
        <f>+AJ109/Cantidades!J61</f>
        <v>756256.40949038661</v>
      </c>
      <c r="AJ109" s="247">
        <v>756256.40949038661</v>
      </c>
      <c r="AK109" s="242">
        <v>3263761000</v>
      </c>
      <c r="AL109" s="243"/>
      <c r="AM109" s="239"/>
      <c r="AN109" s="240">
        <f>+AO109/Cantidades!J70</f>
        <v>764257.92210024304</v>
      </c>
      <c r="AO109" s="247">
        <v>764257.92210024304</v>
      </c>
      <c r="AP109" s="242">
        <v>3298293000</v>
      </c>
      <c r="AQ109" s="243"/>
      <c r="AR109" s="239"/>
      <c r="AS109" s="240">
        <f>+AT109/Cantidades!J79</f>
        <v>762075.69138846407</v>
      </c>
      <c r="AT109" s="247">
        <v>762075.69138846407</v>
      </c>
      <c r="AU109" s="242">
        <v>3288875000</v>
      </c>
      <c r="AV109" s="243"/>
      <c r="AW109" s="239"/>
      <c r="AX109" s="240">
        <f>+AY109/Cantidades!J88</f>
        <v>756983.81972764642</v>
      </c>
      <c r="AY109" s="247">
        <v>756983.81972764642</v>
      </c>
      <c r="AZ109" s="242">
        <v>3266900000</v>
      </c>
    </row>
    <row r="110" spans="1:52">
      <c r="A110" s="237">
        <v>9</v>
      </c>
      <c r="B110" s="238" t="s">
        <v>260</v>
      </c>
      <c r="C110" s="239"/>
      <c r="D110" s="239"/>
      <c r="E110" s="240"/>
      <c r="F110" s="246">
        <v>1160117</v>
      </c>
      <c r="G110" s="242">
        <v>5006694000</v>
      </c>
      <c r="H110" s="243"/>
      <c r="I110" s="239"/>
      <c r="J110" s="241"/>
      <c r="K110" s="246">
        <v>838348.7</v>
      </c>
      <c r="L110" s="242">
        <v>3618045000</v>
      </c>
      <c r="M110" s="243"/>
      <c r="N110" s="239"/>
      <c r="O110" s="240"/>
      <c r="P110" s="247">
        <v>790192.89999999991</v>
      </c>
      <c r="Q110" s="242">
        <v>3410220000</v>
      </c>
      <c r="R110" s="243"/>
      <c r="S110" s="239"/>
      <c r="T110" s="240"/>
      <c r="U110" s="247">
        <v>814270.79999999993</v>
      </c>
      <c r="V110" s="242">
        <v>3514132000</v>
      </c>
      <c r="W110" s="243"/>
      <c r="X110" s="239"/>
      <c r="Y110" s="240"/>
      <c r="Z110" s="247">
        <v>591003</v>
      </c>
      <c r="AA110" s="242">
        <v>2550580000</v>
      </c>
      <c r="AB110" s="243"/>
      <c r="AC110" s="239"/>
      <c r="AD110" s="240"/>
      <c r="AE110" s="247">
        <v>571302.89999999991</v>
      </c>
      <c r="AF110" s="242">
        <v>2465560000</v>
      </c>
      <c r="AG110" s="243"/>
      <c r="AH110" s="239"/>
      <c r="AI110" s="240"/>
      <c r="AJ110" s="247">
        <v>610703.1</v>
      </c>
      <c r="AK110" s="242">
        <v>2635599000</v>
      </c>
      <c r="AL110" s="243"/>
      <c r="AM110" s="239"/>
      <c r="AN110" s="240"/>
      <c r="AO110" s="247">
        <v>728903.7</v>
      </c>
      <c r="AP110" s="242">
        <v>3145715000</v>
      </c>
      <c r="AQ110" s="243"/>
      <c r="AR110" s="239"/>
      <c r="AS110" s="240"/>
      <c r="AT110" s="247">
        <v>689503.5</v>
      </c>
      <c r="AU110" s="242">
        <v>2975676000</v>
      </c>
      <c r="AV110" s="243"/>
      <c r="AW110" s="239"/>
      <c r="AX110" s="240"/>
      <c r="AY110" s="247">
        <v>650103.29999999993</v>
      </c>
      <c r="AZ110" s="242">
        <v>2805638000</v>
      </c>
    </row>
    <row r="111" spans="1:52">
      <c r="A111" s="253"/>
      <c r="B111" s="254" t="s">
        <v>267</v>
      </c>
      <c r="C111" s="255"/>
      <c r="D111" s="255"/>
      <c r="E111" s="256"/>
      <c r="F111" s="257">
        <v>22874057.657505669</v>
      </c>
      <c r="G111" s="258">
        <v>98717114000</v>
      </c>
      <c r="H111" s="259"/>
      <c r="I111" s="255"/>
      <c r="J111" s="260"/>
      <c r="K111" s="257">
        <v>14264176.510725325</v>
      </c>
      <c r="L111" s="258">
        <v>61559621000</v>
      </c>
      <c r="M111" s="259"/>
      <c r="N111" s="255"/>
      <c r="O111" s="256"/>
      <c r="P111" s="258">
        <v>13675133.267873956</v>
      </c>
      <c r="Q111" s="258">
        <v>59017499000</v>
      </c>
      <c r="R111" s="259"/>
      <c r="S111" s="255"/>
      <c r="T111" s="256"/>
      <c r="U111" s="258">
        <v>14219074.317786606</v>
      </c>
      <c r="V111" s="258">
        <v>61364975000</v>
      </c>
      <c r="W111" s="259"/>
      <c r="X111" s="255"/>
      <c r="Y111" s="256"/>
      <c r="Z111" s="258">
        <v>9605732.1029116772</v>
      </c>
      <c r="AA111" s="258">
        <v>41455266000</v>
      </c>
      <c r="AB111" s="259"/>
      <c r="AC111" s="255"/>
      <c r="AD111" s="256"/>
      <c r="AE111" s="258">
        <v>9303357.7301663384</v>
      </c>
      <c r="AF111" s="258">
        <v>40150314000</v>
      </c>
      <c r="AG111" s="259"/>
      <c r="AH111" s="255"/>
      <c r="AI111" s="256"/>
      <c r="AJ111" s="258">
        <v>9847950.5702613145</v>
      </c>
      <c r="AK111" s="258">
        <v>42500603000</v>
      </c>
      <c r="AL111" s="259"/>
      <c r="AM111" s="255"/>
      <c r="AN111" s="256"/>
      <c r="AO111" s="258">
        <v>11672531.968668781</v>
      </c>
      <c r="AP111" s="258">
        <v>50374913000</v>
      </c>
      <c r="AQ111" s="258">
        <v>0</v>
      </c>
      <c r="AR111" s="258">
        <v>0</v>
      </c>
      <c r="AS111" s="258">
        <v>0</v>
      </c>
      <c r="AT111" s="258">
        <v>11182139.857877599</v>
      </c>
      <c r="AU111" s="258">
        <v>48258537000</v>
      </c>
      <c r="AV111" s="258">
        <v>0</v>
      </c>
      <c r="AW111" s="258">
        <v>0</v>
      </c>
      <c r="AX111" s="258">
        <v>0</v>
      </c>
      <c r="AY111" s="258">
        <v>10406828.190565296</v>
      </c>
      <c r="AZ111" s="258">
        <v>44912540000</v>
      </c>
    </row>
    <row r="113" spans="11:51">
      <c r="K113" s="186">
        <f>+SUM(K102:K109)</f>
        <v>13425827.810725326</v>
      </c>
      <c r="P113" s="186">
        <f>+SUM(P102:P109)</f>
        <v>12884940.367873956</v>
      </c>
      <c r="U113" s="186">
        <f>+SUM(U102:U109)</f>
        <v>13404803.517786605</v>
      </c>
      <c r="Z113" s="186">
        <f>+SUM(Z102:Z109)</f>
        <v>9014729.1029116772</v>
      </c>
      <c r="AE113" s="186">
        <f>+SUM(AE102:AE109)</f>
        <v>8732054.830166338</v>
      </c>
      <c r="AJ113" s="186">
        <f>+SUM(AJ102:AJ109)</f>
        <v>9237247.4702613149</v>
      </c>
      <c r="AO113" s="186">
        <f>+SUM(AO102:AO109)</f>
        <v>10943628.268668782</v>
      </c>
      <c r="AT113" s="186">
        <f>+SUM(AT102:AT109)</f>
        <v>10492636.357877599</v>
      </c>
      <c r="AY113" s="186">
        <f>+SUM(AY102:AY109)</f>
        <v>9756724.8905652948</v>
      </c>
    </row>
  </sheetData>
  <mergeCells count="10">
    <mergeCell ref="AI3:AK3"/>
    <mergeCell ref="AN3:AP3"/>
    <mergeCell ref="AS3:AU3"/>
    <mergeCell ref="AX3:AZ3"/>
    <mergeCell ref="E3:G3"/>
    <mergeCell ref="J3:L3"/>
    <mergeCell ref="O3:Q3"/>
    <mergeCell ref="T3:V3"/>
    <mergeCell ref="Y3:AA3"/>
    <mergeCell ref="AD3:A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Ppto. Ejecutivo_JuanRey</vt:lpstr>
      <vt:lpstr>Ppto. Ejecutivo_T1+T2</vt:lpstr>
      <vt:lpstr>PptoFactibilidad-ObraCivil C.D.</vt:lpstr>
      <vt:lpstr>PptoFactibilidad-ElectMec. C.D.</vt:lpstr>
      <vt:lpstr>Cantidades</vt:lpstr>
      <vt:lpstr>Memoria</vt:lpstr>
      <vt:lpstr>Cantidades!Área_de_impresión</vt:lpstr>
      <vt:lpstr>'Ppto. Ejecutivo_JuanRey'!Área_de_impresión</vt:lpstr>
      <vt:lpstr>'Ppto. Ejecutivo_T1+T2'!Área_de_impresión</vt:lpstr>
      <vt:lpstr>'PptoFactibilidad-ElectMec. C.D.'!TABLA</vt:lpstr>
      <vt:lpstr>'PptoFactibilidad-ObraCivil C.D.'!TABLA</vt:lpstr>
      <vt:lpstr>Cantidades!Títulos_a_imprimir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Amparo Rodriguez Rivera</dc:creator>
  <cp:lastModifiedBy>Jorge Enrique Perez Pardo</cp:lastModifiedBy>
  <cp:lastPrinted>2018-02-13T23:14:59Z</cp:lastPrinted>
  <dcterms:created xsi:type="dcterms:W3CDTF">2018-01-17T21:56:39Z</dcterms:created>
  <dcterms:modified xsi:type="dcterms:W3CDTF">2021-06-28T21:04:43Z</dcterms:modified>
</cp:coreProperties>
</file>